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20" yWindow="90" windowWidth="11715" windowHeight="6735" firstSheet="2" activeTab="6"/>
  </bookViews>
  <sheets>
    <sheet name="INVENTARIO INICIAL" sheetId="2" r:id="rId1"/>
    <sheet name="FACTURACION" sheetId="3" r:id="rId2"/>
    <sheet name="CONTABILIDAD DE COSTOS" sheetId="1" r:id="rId3"/>
    <sheet name="CIERRE DE CAJA" sheetId="4" r:id="rId4"/>
    <sheet name="GASTOS VARIOS" sheetId="5" r:id="rId5"/>
    <sheet name="VENTAS" sheetId="6" r:id="rId6"/>
    <sheet name="TOMA FISICA" sheetId="7" r:id="rId7"/>
    <sheet name="FALTANTE" sheetId="8" r:id="rId8"/>
  </sheets>
  <definedNames>
    <definedName name="_xlnm._FilterDatabase" localSheetId="6" hidden="1">'TOMA FISICA'!$A$1:$J$31</definedName>
    <definedName name="_xlnm.Print_Area" localSheetId="3">'CIERRE DE CAJA'!$A$1:$I$41</definedName>
    <definedName name="_xlnm.Print_Area" localSheetId="6">'TOMA FISICA'!$A$1:$J$31</definedName>
  </definedNames>
  <calcPr calcId="162913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5" i="1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7" i="2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4" i="3"/>
  <c r="D5" i="8" l="1"/>
  <c r="C10" i="8" s="1"/>
  <c r="D4" i="8"/>
  <c r="C9" i="8" s="1"/>
  <c r="AB45" i="3" l="1"/>
  <c r="E22" i="7"/>
  <c r="E8" i="7"/>
  <c r="E23" i="7"/>
  <c r="E21" i="7"/>
  <c r="E13" i="7"/>
  <c r="E15" i="7"/>
  <c r="E9" i="7"/>
  <c r="E16" i="7"/>
  <c r="E28" i="7"/>
  <c r="E30" i="7"/>
  <c r="E4" i="7"/>
  <c r="E26" i="7"/>
  <c r="E5" i="7"/>
  <c r="E3" i="7"/>
  <c r="E12" i="7"/>
  <c r="E14" i="7"/>
  <c r="E17" i="7"/>
  <c r="E20" i="7"/>
  <c r="E6" i="7"/>
  <c r="E7" i="7"/>
  <c r="E18" i="7"/>
  <c r="E10" i="7"/>
  <c r="E2" i="7"/>
  <c r="E19" i="7"/>
  <c r="E29" i="7"/>
  <c r="E24" i="7"/>
  <c r="E27" i="7"/>
  <c r="E25" i="7"/>
  <c r="E11" i="7"/>
  <c r="J30" i="7" l="1"/>
  <c r="I30" i="7"/>
  <c r="J29" i="7"/>
  <c r="I29" i="7"/>
  <c r="D21" i="6"/>
  <c r="U71" i="2"/>
  <c r="B73" i="3"/>
  <c r="C73" i="3"/>
  <c r="Z73" i="3"/>
  <c r="H20" i="2"/>
  <c r="D32" i="5" l="1"/>
  <c r="D35" i="6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C67" i="1"/>
  <c r="C60" i="1"/>
  <c r="C61" i="1"/>
  <c r="C62" i="1"/>
  <c r="C63" i="1"/>
  <c r="C64" i="1"/>
  <c r="C65" i="1"/>
  <c r="C66" i="1"/>
  <c r="C48" i="1"/>
  <c r="C49" i="1"/>
  <c r="C50" i="1"/>
  <c r="C51" i="1"/>
  <c r="C52" i="1"/>
  <c r="C53" i="1"/>
  <c r="C54" i="1"/>
  <c r="C55" i="1"/>
  <c r="C56" i="1"/>
  <c r="C57" i="1"/>
  <c r="C58" i="1"/>
  <c r="C59" i="1"/>
  <c r="C36" i="1"/>
  <c r="C37" i="1"/>
  <c r="C38" i="1"/>
  <c r="C39" i="1"/>
  <c r="C40" i="1"/>
  <c r="C41" i="1"/>
  <c r="C42" i="1"/>
  <c r="C43" i="1"/>
  <c r="C44" i="1"/>
  <c r="C45" i="1"/>
  <c r="C46" i="1"/>
  <c r="C47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5" i="1"/>
  <c r="H4" i="7" l="1"/>
  <c r="J4" i="7" s="1"/>
  <c r="H6" i="7"/>
  <c r="J6" i="7" s="1"/>
  <c r="H8" i="7"/>
  <c r="J8" i="7" s="1"/>
  <c r="H10" i="7"/>
  <c r="J10" i="7" s="1"/>
  <c r="H12" i="7"/>
  <c r="J12" i="7" s="1"/>
  <c r="H14" i="7"/>
  <c r="J14" i="7" s="1"/>
  <c r="H16" i="7"/>
  <c r="J16" i="7" s="1"/>
  <c r="H18" i="7"/>
  <c r="J18" i="7" s="1"/>
  <c r="H20" i="7"/>
  <c r="J20" i="7" s="1"/>
  <c r="H22" i="7"/>
  <c r="J22" i="7" s="1"/>
  <c r="H24" i="7"/>
  <c r="J24" i="7" s="1"/>
  <c r="H26" i="7"/>
  <c r="J26" i="7" s="1"/>
  <c r="H28" i="7"/>
  <c r="J28" i="7" s="1"/>
  <c r="G3" i="7"/>
  <c r="I3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" i="7"/>
  <c r="I2" i="7" s="1"/>
  <c r="H3" i="7"/>
  <c r="J3" i="7" s="1"/>
  <c r="H5" i="7"/>
  <c r="J5" i="7" s="1"/>
  <c r="H7" i="7"/>
  <c r="J7" i="7" s="1"/>
  <c r="H9" i="7"/>
  <c r="J9" i="7" s="1"/>
  <c r="H11" i="7"/>
  <c r="J11" i="7" s="1"/>
  <c r="H13" i="7"/>
  <c r="J13" i="7" s="1"/>
  <c r="H15" i="7"/>
  <c r="J15" i="7" s="1"/>
  <c r="H17" i="7"/>
  <c r="J17" i="7" s="1"/>
  <c r="H19" i="7"/>
  <c r="J19" i="7" s="1"/>
  <c r="H21" i="7"/>
  <c r="J21" i="7" s="1"/>
  <c r="H23" i="7"/>
  <c r="J23" i="7" s="1"/>
  <c r="H25" i="7"/>
  <c r="J25" i="7" s="1"/>
  <c r="H27" i="7"/>
  <c r="J27" i="7" s="1"/>
  <c r="H2" i="7"/>
  <c r="J2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B72" i="3"/>
  <c r="C72" i="3"/>
  <c r="Z72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39" i="3"/>
  <c r="Z40" i="3"/>
  <c r="Z41" i="3"/>
  <c r="Z42" i="3"/>
  <c r="Z43" i="3"/>
  <c r="Z44" i="3"/>
  <c r="Z45" i="3"/>
  <c r="Z46" i="3"/>
  <c r="Z47" i="3"/>
  <c r="Z38" i="3"/>
  <c r="J31" i="7" l="1"/>
  <c r="I31" i="7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D74" i="3"/>
  <c r="S33" i="3"/>
  <c r="T33" i="3"/>
  <c r="U33" i="3"/>
  <c r="V33" i="3"/>
  <c r="W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D33" i="3"/>
  <c r="C57" i="3" l="1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56" i="3"/>
  <c r="B71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56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38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Z74" i="3" l="1"/>
  <c r="C74" i="3"/>
  <c r="Y53" i="3"/>
  <c r="Y54" i="3"/>
  <c r="Y55" i="3"/>
  <c r="Y56" i="3"/>
  <c r="Y57" i="3"/>
  <c r="Y58" i="3"/>
  <c r="Y59" i="3"/>
  <c r="Y60" i="3"/>
  <c r="Y61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38" i="3"/>
  <c r="Y3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4" i="3"/>
  <c r="C32" i="3" l="1"/>
  <c r="C30" i="3"/>
  <c r="Z30" i="3" s="1"/>
  <c r="C28" i="3"/>
  <c r="Z28" i="3" s="1"/>
  <c r="C26" i="3"/>
  <c r="Z26" i="3" s="1"/>
  <c r="C24" i="3"/>
  <c r="Z24" i="3" s="1"/>
  <c r="C22" i="3"/>
  <c r="Z22" i="3" s="1"/>
  <c r="C20" i="3"/>
  <c r="Z20" i="3" s="1"/>
  <c r="C18" i="3"/>
  <c r="Z18" i="3" s="1"/>
  <c r="C16" i="3"/>
  <c r="Z16" i="3" s="1"/>
  <c r="C14" i="3"/>
  <c r="Z14" i="3" s="1"/>
  <c r="C12" i="3"/>
  <c r="Z12" i="3" s="1"/>
  <c r="C10" i="3"/>
  <c r="Z10" i="3" s="1"/>
  <c r="C8" i="3"/>
  <c r="Z8" i="3" s="1"/>
  <c r="C6" i="3"/>
  <c r="Z6" i="3" s="1"/>
  <c r="C4" i="3"/>
  <c r="C31" i="3"/>
  <c r="Z31" i="3" s="1"/>
  <c r="C29" i="3"/>
  <c r="Z29" i="3" s="1"/>
  <c r="C27" i="3"/>
  <c r="Z27" i="3" s="1"/>
  <c r="C25" i="3"/>
  <c r="Z25" i="3" s="1"/>
  <c r="C23" i="3"/>
  <c r="Z23" i="3" s="1"/>
  <c r="C21" i="3"/>
  <c r="Z21" i="3" s="1"/>
  <c r="C15" i="3"/>
  <c r="Z15" i="3" s="1"/>
  <c r="C13" i="3"/>
  <c r="C11" i="3"/>
  <c r="Z11" i="3" s="1"/>
  <c r="C9" i="3"/>
  <c r="Z9" i="3" s="1"/>
  <c r="C7" i="3"/>
  <c r="Z7" i="3" s="1"/>
  <c r="C5" i="3"/>
  <c r="Z5" i="3" s="1"/>
  <c r="C19" i="3"/>
  <c r="Z19" i="3" s="1"/>
  <c r="C17" i="3"/>
  <c r="Z17" i="3" s="1"/>
  <c r="Y74" i="3"/>
  <c r="Z32" i="3"/>
  <c r="Y33" i="3"/>
  <c r="Z13" i="3"/>
  <c r="F23" i="1" l="1"/>
  <c r="H23" i="1"/>
  <c r="H6" i="1"/>
  <c r="F6" i="1"/>
  <c r="H8" i="1"/>
  <c r="F8" i="1"/>
  <c r="H10" i="1"/>
  <c r="F10" i="1"/>
  <c r="H12" i="1"/>
  <c r="F12" i="1"/>
  <c r="H14" i="1"/>
  <c r="F14" i="1"/>
  <c r="H16" i="1"/>
  <c r="F16" i="1"/>
  <c r="H22" i="1"/>
  <c r="F22" i="1"/>
  <c r="H24" i="1"/>
  <c r="F24" i="1"/>
  <c r="H26" i="1"/>
  <c r="F26" i="1"/>
  <c r="H28" i="1"/>
  <c r="F28" i="1"/>
  <c r="H30" i="1"/>
  <c r="F30" i="1"/>
  <c r="H5" i="1"/>
  <c r="F5" i="1"/>
  <c r="H7" i="1"/>
  <c r="F7" i="1"/>
  <c r="H9" i="1"/>
  <c r="F9" i="1"/>
  <c r="H11" i="1"/>
  <c r="F11" i="1"/>
  <c r="H13" i="1"/>
  <c r="F13" i="1"/>
  <c r="H15" i="1"/>
  <c r="F15" i="1"/>
  <c r="F17" i="1"/>
  <c r="H17" i="1"/>
  <c r="H19" i="1"/>
  <c r="F19" i="1"/>
  <c r="F21" i="1"/>
  <c r="H21" i="1"/>
  <c r="F25" i="1"/>
  <c r="H25" i="1"/>
  <c r="F27" i="1"/>
  <c r="H27" i="1"/>
  <c r="F29" i="1"/>
  <c r="H29" i="1"/>
  <c r="F20" i="1"/>
  <c r="H20" i="1"/>
  <c r="H18" i="1"/>
  <c r="F18" i="1"/>
  <c r="C33" i="3"/>
  <c r="Z4" i="3"/>
  <c r="Z33" i="3" s="1"/>
</calcChain>
</file>

<file path=xl/sharedStrings.xml><?xml version="1.0" encoding="utf-8"?>
<sst xmlns="http://schemas.openxmlformats.org/spreadsheetml/2006/main" count="364" uniqueCount="166">
  <si>
    <t>SMIRNOF NUEVA</t>
  </si>
  <si>
    <t>CERVEZA PILSEN GRANDE</t>
  </si>
  <si>
    <t>CERVEZA IMPERIRAL GRANDE</t>
  </si>
  <si>
    <t>CERVEZA BAVARIA GOLD</t>
  </si>
  <si>
    <t>CERVEZA BAVARIA LIGHT</t>
  </si>
  <si>
    <t>CERVEZA BAVARIA RED</t>
  </si>
  <si>
    <t>CERVEZA HEINEKEN</t>
  </si>
  <si>
    <t>BENDITO TE</t>
  </si>
  <si>
    <t>CERVEZA CORONA</t>
  </si>
  <si>
    <t>CERVEZA ROCK LIMON</t>
  </si>
  <si>
    <t>CERVEZA IMPERIAL LIGHT</t>
  </si>
  <si>
    <t>SODA</t>
  </si>
  <si>
    <t>GINGER</t>
  </si>
  <si>
    <t>FRESCA</t>
  </si>
  <si>
    <t>TROPICAL DE MELOCOTON</t>
  </si>
  <si>
    <t>TROPICAL DE FRUTAS</t>
  </si>
  <si>
    <t>CERVEZA IMPERIAL</t>
  </si>
  <si>
    <t>CERVEZA PILSEN</t>
  </si>
  <si>
    <t>BEBIDA ENERGETICA MAX</t>
  </si>
  <si>
    <t>BEBIDA SMIRNOF ROJA</t>
  </si>
  <si>
    <t>BEBIDA SMIRNOF VERDE</t>
  </si>
  <si>
    <t>BEBIDA SMIRNOF NEGRA</t>
  </si>
  <si>
    <t>BEBIDA SMIRNOF BERRY</t>
  </si>
  <si>
    <t>BEBIDA CUBA LIBRE</t>
  </si>
  <si>
    <t>TOTAL DE STOCK</t>
  </si>
  <si>
    <t>PEPSI</t>
  </si>
  <si>
    <t>AGUA</t>
  </si>
  <si>
    <t xml:space="preserve">ENTRADA MERCADERIA  </t>
  </si>
  <si>
    <t># FACTURA</t>
  </si>
  <si>
    <t>FECHA DE INGRESO</t>
  </si>
  <si>
    <t>PROVEEDOR</t>
  </si>
  <si>
    <t>FLORIDA</t>
  </si>
  <si>
    <t>CERVEZA IMPERIAL SILVER</t>
  </si>
  <si>
    <t>CERVEZA IMPERIAL SILVER GRANDE</t>
  </si>
  <si>
    <t>TROPICAL TE FRIO CON LIMON</t>
  </si>
  <si>
    <t>STOCK ACTUAL</t>
  </si>
  <si>
    <t>#</t>
  </si>
  <si>
    <t>DATOS GENERALES</t>
  </si>
  <si>
    <t xml:space="preserve">STOCK </t>
  </si>
  <si>
    <t>TOTAL FACTURADO</t>
  </si>
  <si>
    <t>700 m.l</t>
  </si>
  <si>
    <t>GINEBRA ENTRE CONCHA 1 LITRO</t>
  </si>
  <si>
    <t>WHISKY PASPORT SCOTCH 1 LITRO</t>
  </si>
  <si>
    <t>1 LITRO</t>
  </si>
  <si>
    <t>WHISKY JHONNIE WALKER ROJO</t>
  </si>
  <si>
    <t>TEQUILA JOSE CUERVO</t>
  </si>
  <si>
    <t>750 m.l</t>
  </si>
  <si>
    <t>VINO TINTO VIÑA LINZAR</t>
  </si>
  <si>
    <t>3 BOTELLAS 750 m.l</t>
  </si>
  <si>
    <t>2 BOTELLAS DE 1500 m.l</t>
  </si>
  <si>
    <t>BAYLES 1000 M.L</t>
  </si>
  <si>
    <t>800 m.l</t>
  </si>
  <si>
    <t>TEQUILA ROS</t>
  </si>
  <si>
    <t>1 COPA</t>
  </si>
  <si>
    <t>CHILIGUARO</t>
  </si>
  <si>
    <t>75 ñ</t>
  </si>
  <si>
    <t>WHISKY J.B</t>
  </si>
  <si>
    <t>WHISKY JHONNIE WALKER</t>
  </si>
  <si>
    <t>WHISKY JHNONNIE WALKER ROJO</t>
  </si>
  <si>
    <t>750 M.L</t>
  </si>
  <si>
    <t>WHISKY SOMETHING</t>
  </si>
  <si>
    <t>RON CENTENARIO 4 AÑOS BLANCO</t>
  </si>
  <si>
    <t>RON CENTENARIO 5 AÑOS</t>
  </si>
  <si>
    <t>900 m.l</t>
  </si>
  <si>
    <t>MALIBU</t>
  </si>
  <si>
    <t>80 m.l</t>
  </si>
  <si>
    <t>CACIQUE</t>
  </si>
  <si>
    <t>75 m.l</t>
  </si>
  <si>
    <t xml:space="preserve"> VINO FRONTERA CONCHA DE CHILE</t>
  </si>
  <si>
    <t>600 m.l</t>
  </si>
  <si>
    <t>BUCHAMANS DELUXE</t>
  </si>
  <si>
    <t>RON CENTENARIO</t>
  </si>
  <si>
    <t>CHIVAS RIGAL</t>
  </si>
  <si>
    <t>ANIS IMPERIAL</t>
  </si>
  <si>
    <t>JOSE CUERVO</t>
  </si>
  <si>
    <t>JOSE  CUERVO ESPECIAL  TEQUILA</t>
  </si>
  <si>
    <t>WHISKY JHNONNIE WALKER NEGRO</t>
  </si>
  <si>
    <t>FLOR DE CAÑA</t>
  </si>
  <si>
    <t>BRANDY VALDESPINO</t>
  </si>
  <si>
    <t>GOTAS AMARGAS</t>
  </si>
  <si>
    <t>WHISKY CRAWFORD</t>
  </si>
  <si>
    <t>VODKA SMIRNOF</t>
  </si>
  <si>
    <t>RON COLORADO</t>
  </si>
  <si>
    <t>1 copa</t>
  </si>
  <si>
    <t>1/2 COPA</t>
  </si>
  <si>
    <t>2 COPAS</t>
  </si>
  <si>
    <t>500 m.l</t>
  </si>
  <si>
    <t>680 m.l</t>
  </si>
  <si>
    <t>400 m.l</t>
  </si>
  <si>
    <t>TOTAL DE SALDOS</t>
  </si>
  <si>
    <t>CONTABILIDAD DE COSTOS</t>
  </si>
  <si>
    <t>Cantidad de Stock</t>
  </si>
  <si>
    <t>Costo Global</t>
  </si>
  <si>
    <t>Costo Unitario</t>
  </si>
  <si>
    <t>Producto</t>
  </si>
  <si>
    <t>CACIQUE COLORADO</t>
  </si>
  <si>
    <t>JUGO DE TOMATE</t>
  </si>
  <si>
    <t xml:space="preserve">CIERRE DE CAJA </t>
  </si>
  <si>
    <t>PRODUCTO</t>
  </si>
  <si>
    <t>TOTAL:</t>
  </si>
  <si>
    <t>CREDITO:</t>
  </si>
  <si>
    <t>FECHA:</t>
  </si>
  <si>
    <t>EFECTIVO:</t>
  </si>
  <si>
    <t>NOMBRE:</t>
  </si>
  <si>
    <t>CANT.</t>
  </si>
  <si>
    <t>PRECIO</t>
  </si>
  <si>
    <t>1.750 M.L</t>
  </si>
  <si>
    <t>1.800 m.l</t>
  </si>
  <si>
    <t>ANTIOQUE</t>
  </si>
  <si>
    <t>1000 ML</t>
  </si>
  <si>
    <t>2800 M.L</t>
  </si>
  <si>
    <t>600 ML</t>
  </si>
  <si>
    <t>JOSE  CUERVO ESPECIAL  TEQUILA BLANCO</t>
  </si>
  <si>
    <t>DILIRIASA</t>
  </si>
  <si>
    <t>1000 M.L</t>
  </si>
  <si>
    <t>3.700 m.l</t>
  </si>
  <si>
    <t>141398-141472</t>
  </si>
  <si>
    <t>5.900 ml</t>
  </si>
  <si>
    <t>DESINFECTANTE VAINILLA</t>
  </si>
  <si>
    <t>CLORO</t>
  </si>
  <si>
    <t>VASOS DESECHABLES</t>
  </si>
  <si>
    <t>COMPRA DE UTENCILIOS OFICINA</t>
  </si>
  <si>
    <t>BOLSAS DE HIELO</t>
  </si>
  <si>
    <t>LIMONES</t>
  </si>
  <si>
    <t>FERRETERIA</t>
  </si>
  <si>
    <t>DJ</t>
  </si>
  <si>
    <t>LLAVE MAYA</t>
  </si>
  <si>
    <t>CERA</t>
  </si>
  <si>
    <t>TABASCO</t>
  </si>
  <si>
    <t>JUGO JUMEX</t>
  </si>
  <si>
    <t>SERVILLETAS</t>
  </si>
  <si>
    <t>HIELO</t>
  </si>
  <si>
    <t>SERVILLETAS BELEN</t>
  </si>
  <si>
    <t>PAPEL HIGIENICO</t>
  </si>
  <si>
    <t>BOLSA KANGURO</t>
  </si>
  <si>
    <t>TRAMITES DE BAR</t>
  </si>
  <si>
    <t>CANDADO</t>
  </si>
  <si>
    <t>TOTAL</t>
  </si>
  <si>
    <t>GASTOS VARIOS</t>
  </si>
  <si>
    <t>*********</t>
  </si>
  <si>
    <t>VENTAL DEL MEL DE JULIO 2017</t>
  </si>
  <si>
    <t>ALQUILER DE BAR</t>
  </si>
  <si>
    <t>ENTREGA A LUIS</t>
  </si>
  <si>
    <t>2.700 m.l</t>
  </si>
  <si>
    <t>MERO MACHO</t>
  </si>
  <si>
    <t>TOMA FISICA 1</t>
  </si>
  <si>
    <t>sobra</t>
  </si>
  <si>
    <t>CONSOLIDADO</t>
  </si>
  <si>
    <t>0.5</t>
  </si>
  <si>
    <t>FALTA</t>
  </si>
  <si>
    <t>NEUTRO</t>
  </si>
  <si>
    <t>SOBRA</t>
  </si>
  <si>
    <t xml:space="preserve">PRECIO COSTO </t>
  </si>
  <si>
    <t>PRECIO VENTA</t>
  </si>
  <si>
    <t>Precio Venta Unitario</t>
  </si>
  <si>
    <t>FALTANTE PRECIO COSTO</t>
  </si>
  <si>
    <t>FALTANTE PRECIO VENTA</t>
  </si>
  <si>
    <t>FALTANTE COSTO</t>
  </si>
  <si>
    <t>FALTANTE VENTA</t>
  </si>
  <si>
    <t>SOBRANTE</t>
  </si>
  <si>
    <t>FALTANTE</t>
  </si>
  <si>
    <t>PRECIO COSTO</t>
  </si>
  <si>
    <t>falta</t>
  </si>
  <si>
    <t>AJUSTE DE INVENTARIO</t>
  </si>
  <si>
    <t>AJUST.</t>
  </si>
  <si>
    <t>Precio Venta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</si>
</sst>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[$-C0A]d\-mmm\-yy;@"/>
    <numFmt numFmtId="167" formatCode="[$-C0A]d\-mmm;@"/>
    <numFmt numFmtId="168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Font="1" applyFill="1"/>
    <xf numFmtId="0" fontId="0" fillId="0" borderId="1" xfId="0" applyBorder="1"/>
    <xf numFmtId="0" fontId="0" fillId="0" borderId="0" xfId="0" applyAlignment="1">
      <alignment textRotation="2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0" fillId="3" borderId="2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textRotation="2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5" fillId="0" borderId="1" xfId="0" applyFont="1" applyBorder="1"/>
    <xf numFmtId="0" fontId="5" fillId="0" borderId="1" xfId="0" applyFont="1" applyFill="1" applyBorder="1"/>
    <xf numFmtId="0" fontId="1" fillId="2" borderId="0" xfId="0" applyFont="1" applyFill="1" applyAlignment="1">
      <alignment horizontal="center" vertical="center" wrapText="1"/>
    </xf>
    <xf numFmtId="2" fontId="0" fillId="0" borderId="1" xfId="0" applyNumberFormat="1" applyBorder="1" applyAlignment="1"/>
    <xf numFmtId="2" fontId="0" fillId="0" borderId="1" xfId="0" applyNumberFormat="1" applyBorder="1" applyAlignment="1">
      <alignment textRotation="2"/>
    </xf>
    <xf numFmtId="2" fontId="6" fillId="2" borderId="0" xfId="0" applyNumberFormat="1" applyFont="1" applyFill="1" applyBorder="1" applyAlignme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/>
    <xf numFmtId="165" fontId="0" fillId="0" borderId="1" xfId="0" applyNumberFormat="1" applyBorder="1"/>
    <xf numFmtId="165" fontId="5" fillId="0" borderId="1" xfId="0" applyNumberFormat="1" applyFont="1" applyBorder="1" applyAlignment="1">
      <alignment vertical="top"/>
    </xf>
    <xf numFmtId="165" fontId="0" fillId="0" borderId="1" xfId="0" applyNumberFormat="1" applyBorder="1" applyAlignment="1">
      <alignment vertical="top"/>
    </xf>
    <xf numFmtId="39" fontId="5" fillId="0" borderId="1" xfId="0" applyNumberFormat="1" applyFont="1" applyBorder="1" applyAlignment="1">
      <alignment horizontal="left" vertical="top"/>
    </xf>
    <xf numFmtId="39" fontId="5" fillId="0" borderId="1" xfId="0" applyNumberFormat="1" applyFont="1" applyBorder="1" applyAlignment="1">
      <alignment horizontal="left"/>
    </xf>
    <xf numFmtId="39" fontId="5" fillId="0" borderId="1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vertical="center" wrapText="1"/>
    </xf>
    <xf numFmtId="0" fontId="2" fillId="7" borderId="4" xfId="0" applyFont="1" applyFill="1" applyBorder="1"/>
    <xf numFmtId="0" fontId="2" fillId="8" borderId="4" xfId="0" applyFont="1" applyFill="1" applyBorder="1"/>
    <xf numFmtId="0" fontId="2" fillId="8" borderId="4" xfId="0" applyFont="1" applyFill="1" applyBorder="1" applyAlignment="1">
      <alignment vertical="center" wrapText="1"/>
    </xf>
    <xf numFmtId="0" fontId="2" fillId="8" borderId="11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10" borderId="11" xfId="0" applyFont="1" applyFill="1" applyBorder="1"/>
    <xf numFmtId="0" fontId="2" fillId="10" borderId="11" xfId="0" applyFont="1" applyFill="1" applyBorder="1" applyAlignment="1">
      <alignment vertical="center" wrapText="1"/>
    </xf>
    <xf numFmtId="166" fontId="2" fillId="10" borderId="11" xfId="0" applyNumberFormat="1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/>
    <xf numFmtId="39" fontId="5" fillId="0" borderId="15" xfId="0" applyNumberFormat="1" applyFont="1" applyBorder="1" applyAlignment="1">
      <alignment horizontal="left" vertical="top"/>
    </xf>
    <xf numFmtId="39" fontId="5" fillId="0" borderId="15" xfId="0" applyNumberFormat="1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9" borderId="0" xfId="0" applyFont="1" applyFill="1" applyAlignment="1">
      <alignment vertical="center"/>
    </xf>
    <xf numFmtId="0" fontId="1" fillId="9" borderId="0" xfId="0" applyNumberFormat="1" applyFont="1" applyFill="1" applyAlignment="1">
      <alignment horizontal="center" vertical="center" wrapText="1"/>
    </xf>
    <xf numFmtId="167" fontId="1" fillId="9" borderId="0" xfId="0" applyNumberFormat="1" applyFont="1" applyFill="1" applyAlignment="1">
      <alignment vertical="center"/>
    </xf>
    <xf numFmtId="39" fontId="5" fillId="0" borderId="16" xfId="0" applyNumberFormat="1" applyFont="1" applyBorder="1" applyAlignment="1">
      <alignment horizontal="left"/>
    </xf>
    <xf numFmtId="0" fontId="5" fillId="0" borderId="22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/>
    <xf numFmtId="0" fontId="5" fillId="0" borderId="4" xfId="0" applyFont="1" applyBorder="1"/>
    <xf numFmtId="0" fontId="5" fillId="0" borderId="4" xfId="0" applyFont="1" applyFill="1" applyBorder="1"/>
    <xf numFmtId="0" fontId="2" fillId="3" borderId="2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11" borderId="5" xfId="0" applyFont="1" applyFill="1" applyBorder="1"/>
    <xf numFmtId="0" fontId="8" fillId="11" borderId="4" xfId="0" applyFont="1" applyFill="1" applyBorder="1"/>
    <xf numFmtId="0" fontId="8" fillId="0" borderId="0" xfId="0" applyFont="1" applyFill="1" applyBorder="1"/>
    <xf numFmtId="0" fontId="2" fillId="3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0" fillId="12" borderId="0" xfId="0" applyFill="1"/>
    <xf numFmtId="0" fontId="4" fillId="12" borderId="17" xfId="0" applyFont="1" applyFill="1" applyBorder="1" applyAlignment="1">
      <alignment horizontal="center"/>
    </xf>
    <xf numFmtId="0" fontId="5" fillId="12" borderId="1" xfId="0" applyFont="1" applyFill="1" applyBorder="1"/>
    <xf numFmtId="165" fontId="5" fillId="12" borderId="1" xfId="0" applyNumberFormat="1" applyFont="1" applyFill="1" applyBorder="1" applyAlignment="1">
      <alignment vertical="top"/>
    </xf>
    <xf numFmtId="165" fontId="5" fillId="12" borderId="1" xfId="0" applyNumberFormat="1" applyFont="1" applyFill="1" applyBorder="1"/>
    <xf numFmtId="0" fontId="5" fillId="12" borderId="18" xfId="0" applyFont="1" applyFill="1" applyBorder="1" applyAlignment="1">
      <alignment horizontal="center"/>
    </xf>
    <xf numFmtId="14" fontId="2" fillId="10" borderId="11" xfId="0" applyNumberFormat="1" applyFont="1" applyFill="1" applyBorder="1" applyAlignment="1">
      <alignment horizontal="center"/>
    </xf>
    <xf numFmtId="0" fontId="4" fillId="13" borderId="17" xfId="0" applyFont="1" applyFill="1" applyBorder="1" applyAlignment="1">
      <alignment horizontal="center"/>
    </xf>
    <xf numFmtId="0" fontId="5" fillId="13" borderId="1" xfId="0" applyFont="1" applyFill="1" applyBorder="1"/>
    <xf numFmtId="165" fontId="5" fillId="13" borderId="1" xfId="0" applyNumberFormat="1" applyFont="1" applyFill="1" applyBorder="1" applyAlignment="1">
      <alignment vertical="top"/>
    </xf>
    <xf numFmtId="165" fontId="5" fillId="13" borderId="1" xfId="0" applyNumberFormat="1" applyFont="1" applyFill="1" applyBorder="1"/>
    <xf numFmtId="165" fontId="5" fillId="13" borderId="1" xfId="0" applyNumberFormat="1" applyFont="1" applyFill="1" applyBorder="1" applyAlignment="1">
      <alignment horizontal="center"/>
    </xf>
    <xf numFmtId="0" fontId="5" fillId="13" borderId="18" xfId="0" applyFont="1" applyFill="1" applyBorder="1" applyAlignment="1">
      <alignment horizontal="center"/>
    </xf>
    <xf numFmtId="0" fontId="0" fillId="13" borderId="0" xfId="0" applyFill="1"/>
    <xf numFmtId="0" fontId="4" fillId="13" borderId="19" xfId="0" applyFont="1" applyFill="1" applyBorder="1" applyAlignment="1">
      <alignment horizontal="center"/>
    </xf>
    <xf numFmtId="0" fontId="5" fillId="13" borderId="20" xfId="0" applyFont="1" applyFill="1" applyBorder="1"/>
    <xf numFmtId="165" fontId="0" fillId="13" borderId="20" xfId="0" applyNumberFormat="1" applyFill="1" applyBorder="1" applyAlignment="1">
      <alignment vertical="top"/>
    </xf>
    <xf numFmtId="165" fontId="0" fillId="13" borderId="20" xfId="0" applyNumberFormat="1" applyFill="1" applyBorder="1"/>
    <xf numFmtId="0" fontId="0" fillId="13" borderId="21" xfId="0" applyFill="1" applyBorder="1" applyAlignment="1">
      <alignment horizontal="center"/>
    </xf>
    <xf numFmtId="165" fontId="0" fillId="13" borderId="1" xfId="0" applyNumberFormat="1" applyFill="1" applyBorder="1" applyAlignment="1">
      <alignment vertical="top"/>
    </xf>
    <xf numFmtId="165" fontId="0" fillId="13" borderId="1" xfId="0" applyNumberFormat="1" applyFill="1" applyBorder="1"/>
    <xf numFmtId="0" fontId="0" fillId="13" borderId="18" xfId="0" applyFill="1" applyBorder="1" applyAlignment="1">
      <alignment horizontal="center"/>
    </xf>
    <xf numFmtId="0" fontId="4" fillId="14" borderId="17" xfId="0" applyFont="1" applyFill="1" applyBorder="1" applyAlignment="1">
      <alignment horizontal="center"/>
    </xf>
    <xf numFmtId="0" fontId="5" fillId="14" borderId="1" xfId="0" applyFont="1" applyFill="1" applyBorder="1"/>
    <xf numFmtId="165" fontId="0" fillId="14" borderId="1" xfId="0" applyNumberFormat="1" applyFill="1" applyBorder="1" applyAlignment="1">
      <alignment vertical="top"/>
    </xf>
    <xf numFmtId="165" fontId="0" fillId="14" borderId="1" xfId="0" applyNumberFormat="1" applyFill="1" applyBorder="1"/>
    <xf numFmtId="0" fontId="0" fillId="14" borderId="18" xfId="0" applyFill="1" applyBorder="1" applyAlignment="1">
      <alignment horizontal="center"/>
    </xf>
    <xf numFmtId="0" fontId="0" fillId="14" borderId="0" xfId="0" applyFill="1"/>
    <xf numFmtId="165" fontId="5" fillId="14" borderId="1" xfId="0" applyNumberFormat="1" applyFont="1" applyFill="1" applyBorder="1" applyAlignment="1">
      <alignment vertical="top"/>
    </xf>
    <xf numFmtId="165" fontId="5" fillId="14" borderId="1" xfId="0" applyNumberFormat="1" applyFont="1" applyFill="1" applyBorder="1"/>
    <xf numFmtId="0" fontId="5" fillId="14" borderId="18" xfId="0" applyFont="1" applyFill="1" applyBorder="1" applyAlignment="1">
      <alignment horizontal="center"/>
    </xf>
    <xf numFmtId="0" fontId="4" fillId="14" borderId="19" xfId="0" applyFont="1" applyFill="1" applyBorder="1" applyAlignment="1">
      <alignment horizontal="center"/>
    </xf>
    <xf numFmtId="0" fontId="5" fillId="14" borderId="20" xfId="0" applyFont="1" applyFill="1" applyBorder="1"/>
    <xf numFmtId="165" fontId="0" fillId="14" borderId="20" xfId="0" applyNumberFormat="1" applyFill="1" applyBorder="1" applyAlignment="1">
      <alignment vertical="top"/>
    </xf>
    <xf numFmtId="165" fontId="0" fillId="14" borderId="20" xfId="0" applyNumberFormat="1" applyFill="1" applyBorder="1"/>
    <xf numFmtId="0" fontId="0" fillId="14" borderId="21" xfId="0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" fillId="0" borderId="28" xfId="0" applyFont="1" applyBorder="1"/>
    <xf numFmtId="39" fontId="5" fillId="0" borderId="26" xfId="0" applyNumberFormat="1" applyFont="1" applyBorder="1" applyAlignment="1">
      <alignment horizontal="left"/>
    </xf>
    <xf numFmtId="39" fontId="5" fillId="0" borderId="4" xfId="0" applyNumberFormat="1" applyFont="1" applyBorder="1" applyAlignment="1">
      <alignment horizontal="left" vertical="top"/>
    </xf>
    <xf numFmtId="39" fontId="5" fillId="0" borderId="27" xfId="0" applyNumberFormat="1" applyFont="1" applyBorder="1" applyAlignment="1">
      <alignment horizontal="left" vertical="top"/>
    </xf>
    <xf numFmtId="0" fontId="5" fillId="0" borderId="29" xfId="0" applyFont="1" applyBorder="1"/>
    <xf numFmtId="39" fontId="5" fillId="0" borderId="24" xfId="0" applyNumberFormat="1" applyFont="1" applyBorder="1" applyAlignment="1">
      <alignment horizontal="left" vertical="top"/>
    </xf>
    <xf numFmtId="39" fontId="5" fillId="0" borderId="4" xfId="0" applyNumberFormat="1" applyFont="1" applyBorder="1" applyAlignment="1">
      <alignment horizontal="left"/>
    </xf>
    <xf numFmtId="0" fontId="5" fillId="0" borderId="30" xfId="0" applyFont="1" applyBorder="1"/>
    <xf numFmtId="0" fontId="5" fillId="0" borderId="14" xfId="0" applyFont="1" applyBorder="1"/>
    <xf numFmtId="0" fontId="5" fillId="0" borderId="24" xfId="0" applyFont="1" applyBorder="1"/>
    <xf numFmtId="39" fontId="6" fillId="9" borderId="4" xfId="0" applyNumberFormat="1" applyFont="1" applyFill="1" applyBorder="1"/>
    <xf numFmtId="43" fontId="0" fillId="0" borderId="4" xfId="1" applyFont="1" applyBorder="1"/>
    <xf numFmtId="0" fontId="4" fillId="0" borderId="4" xfId="0" applyFont="1" applyBorder="1" applyAlignment="1">
      <alignment horizontal="left"/>
    </xf>
    <xf numFmtId="0" fontId="13" fillId="4" borderId="0" xfId="0" applyFont="1" applyFill="1" applyBorder="1" applyAlignment="1">
      <alignment vertical="center"/>
    </xf>
    <xf numFmtId="43" fontId="12" fillId="15" borderId="4" xfId="0" applyNumberFormat="1" applyFont="1" applyFill="1" applyBorder="1"/>
    <xf numFmtId="168" fontId="0" fillId="0" borderId="4" xfId="0" applyNumberFormat="1" applyBorder="1" applyAlignment="1">
      <alignment horizontal="left"/>
    </xf>
    <xf numFmtId="0" fontId="0" fillId="0" borderId="13" xfId="0" applyBorder="1"/>
    <xf numFmtId="3" fontId="2" fillId="7" borderId="4" xfId="0" applyNumberFormat="1" applyFont="1" applyFill="1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/>
    <xf numFmtId="165" fontId="0" fillId="13" borderId="21" xfId="0" applyNumberFormat="1" applyFill="1" applyBorder="1" applyAlignment="1">
      <alignment horizontal="center"/>
    </xf>
    <xf numFmtId="43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164" fontId="0" fillId="0" borderId="4" xfId="0" applyNumberFormat="1" applyBorder="1"/>
    <xf numFmtId="0" fontId="0" fillId="2" borderId="4" xfId="0" applyFill="1" applyBorder="1"/>
    <xf numFmtId="0" fontId="1" fillId="2" borderId="4" xfId="0" applyFont="1" applyFill="1" applyBorder="1"/>
    <xf numFmtId="43" fontId="4" fillId="0" borderId="4" xfId="0" applyNumberFormat="1" applyFont="1" applyBorder="1"/>
    <xf numFmtId="43" fontId="4" fillId="0" borderId="10" xfId="0" applyNumberFormat="1" applyFont="1" applyBorder="1"/>
    <xf numFmtId="0" fontId="2" fillId="9" borderId="4" xfId="0" applyFont="1" applyFill="1" applyBorder="1" applyAlignment="1">
      <alignment horizontal="center"/>
    </xf>
    <xf numFmtId="0" fontId="2" fillId="9" borderId="4" xfId="0" applyFont="1" applyFill="1" applyBorder="1"/>
    <xf numFmtId="0" fontId="0" fillId="0" borderId="4" xfId="0" applyFill="1" applyBorder="1"/>
    <xf numFmtId="43" fontId="8" fillId="0" borderId="4" xfId="1" applyFont="1" applyBorder="1" applyAlignment="1">
      <alignment horizontal="left"/>
    </xf>
    <xf numFmtId="43" fontId="8" fillId="0" borderId="4" xfId="1" applyFont="1" applyBorder="1"/>
    <xf numFmtId="43" fontId="8" fillId="0" borderId="4" xfId="0" applyNumberFormat="1" applyFont="1" applyBorder="1"/>
    <xf numFmtId="164" fontId="7" fillId="2" borderId="0" xfId="0" applyNumberFormat="1" applyFont="1" applyFill="1"/>
    <xf numFmtId="0" fontId="2" fillId="0" borderId="4" xfId="0" applyFont="1" applyBorder="1" applyAlignment="1">
      <alignment horizontal="left"/>
    </xf>
    <xf numFmtId="0" fontId="2" fillId="8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39" fontId="5" fillId="0" borderId="29" xfId="0" applyNumberFormat="1" applyFont="1" applyBorder="1" applyAlignment="1">
      <alignment horizontal="left"/>
    </xf>
    <xf numFmtId="39" fontId="5" fillId="0" borderId="31" xfId="0" applyNumberFormat="1" applyFont="1" applyBorder="1" applyAlignment="1">
      <alignment horizontal="left"/>
    </xf>
    <xf numFmtId="165" fontId="5" fillId="0" borderId="31" xfId="0" applyNumberFormat="1" applyFont="1" applyBorder="1" applyAlignment="1">
      <alignment horizontal="center"/>
    </xf>
    <xf numFmtId="165" fontId="5" fillId="13" borderId="31" xfId="0" applyNumberFormat="1" applyFont="1" applyFill="1" applyBorder="1" applyAlignment="1">
      <alignment horizontal="center"/>
    </xf>
    <xf numFmtId="165" fontId="5" fillId="0" borderId="31" xfId="0" applyNumberFormat="1" applyFont="1" applyBorder="1"/>
    <xf numFmtId="165" fontId="5" fillId="13" borderId="31" xfId="0" applyNumberFormat="1" applyFont="1" applyFill="1" applyBorder="1"/>
    <xf numFmtId="165" fontId="5" fillId="12" borderId="31" xfId="0" applyNumberFormat="1" applyFont="1" applyFill="1" applyBorder="1"/>
    <xf numFmtId="165" fontId="5" fillId="14" borderId="31" xfId="0" applyNumberFormat="1" applyFont="1" applyFill="1" applyBorder="1"/>
    <xf numFmtId="165" fontId="0" fillId="0" borderId="31" xfId="0" applyNumberFormat="1" applyBorder="1"/>
    <xf numFmtId="165" fontId="0" fillId="14" borderId="31" xfId="0" applyNumberFormat="1" applyFill="1" applyBorder="1"/>
    <xf numFmtId="165" fontId="0" fillId="13" borderId="31" xfId="0" applyNumberFormat="1" applyFill="1" applyBorder="1"/>
    <xf numFmtId="165" fontId="0" fillId="14" borderId="32" xfId="0" applyNumberFormat="1" applyFill="1" applyBorder="1"/>
    <xf numFmtId="165" fontId="0" fillId="13" borderId="32" xfId="0" applyNumberFormat="1" applyFill="1" applyBorder="1"/>
    <xf numFmtId="39" fontId="5" fillId="0" borderId="16" xfId="0" applyNumberFormat="1" applyFont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/>
    <xf numFmtId="0" fontId="1" fillId="9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2" fontId="0" fillId="0" borderId="2" xfId="0" applyNumberFormat="1" applyBorder="1" applyAlignment="1"/>
    <xf numFmtId="0" fontId="1" fillId="9" borderId="4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24" xfId="0" applyFont="1" applyFill="1" applyBorder="1" applyAlignment="1">
      <alignment horizontal="left"/>
    </xf>
    <xf numFmtId="0" fontId="8" fillId="0" borderId="25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39" fontId="6" fillId="9" borderId="24" xfId="0" applyNumberFormat="1" applyFont="1" applyFill="1" applyBorder="1" applyAlignment="1">
      <alignment horizontal="center"/>
    </xf>
    <xf numFmtId="39" fontId="6" fillId="9" borderId="13" xfId="0" applyNumberFormat="1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13" fillId="15" borderId="5" xfId="0" applyFont="1" applyFill="1" applyBorder="1" applyAlignment="1">
      <alignment horizontal="center" vertical="center"/>
    </xf>
    <xf numFmtId="0" fontId="13" fillId="15" borderId="7" xfId="0" applyFont="1" applyFill="1" applyBorder="1" applyAlignment="1">
      <alignment horizontal="center" vertical="center"/>
    </xf>
    <xf numFmtId="0" fontId="13" fillId="15" borderId="8" xfId="0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U71"/>
  <sheetViews>
    <sheetView showGridLines="0" topLeftCell="A13" workbookViewId="0">
      <selection activeCell="L29" sqref="L29"/>
    </sheetView>
  </sheetViews>
  <sheetFormatPr baseColWidth="10" defaultRowHeight="15" x14ac:dyDescent="0.25"/>
  <cols>
    <col min="1" max="1" width="6.28515625" customWidth="1"/>
    <col min="2" max="2" width="42.28515625" bestFit="1" customWidth="1"/>
    <col min="3" max="3" width="25.5703125" bestFit="1" customWidth="1"/>
    <col min="4" max="4" width="12.7109375" hidden="1" customWidth="1"/>
    <col min="5" max="5" width="13.28515625" hidden="1" customWidth="1"/>
    <col min="6" max="7" width="12.5703125" hidden="1" customWidth="1"/>
    <col min="8" max="11" width="13.28515625" hidden="1" customWidth="1"/>
    <col min="12" max="20" width="14.5703125" customWidth="1"/>
    <col min="21" max="21" width="24.28515625" customWidth="1"/>
  </cols>
  <sheetData>
    <row r="2" spans="1:2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45.75" thickBot="1" x14ac:dyDescent="0.3">
      <c r="A3" s="183" t="s">
        <v>36</v>
      </c>
      <c r="B3" s="34" t="s">
        <v>37</v>
      </c>
      <c r="C3" s="33" t="s">
        <v>35</v>
      </c>
      <c r="D3" s="33" t="s">
        <v>27</v>
      </c>
      <c r="E3" s="32" t="s">
        <v>27</v>
      </c>
      <c r="F3" s="32" t="s">
        <v>27</v>
      </c>
      <c r="G3" s="32" t="s">
        <v>27</v>
      </c>
      <c r="H3" s="32" t="s">
        <v>27</v>
      </c>
      <c r="I3" s="32" t="s">
        <v>27</v>
      </c>
      <c r="J3" s="32" t="s">
        <v>27</v>
      </c>
      <c r="K3" s="32" t="s">
        <v>27</v>
      </c>
      <c r="L3" s="32" t="s">
        <v>163</v>
      </c>
      <c r="M3" s="32"/>
      <c r="N3" s="32"/>
      <c r="O3" s="32"/>
      <c r="P3" s="32"/>
      <c r="Q3" s="32"/>
      <c r="R3" s="32"/>
      <c r="S3" s="32"/>
      <c r="T3" s="32"/>
      <c r="U3" s="15" t="s">
        <v>24</v>
      </c>
    </row>
    <row r="4" spans="1:21" ht="15.75" thickBot="1" x14ac:dyDescent="0.3">
      <c r="A4" s="184"/>
      <c r="B4" s="38" t="s">
        <v>30</v>
      </c>
      <c r="C4" s="39"/>
      <c r="D4" s="40" t="s">
        <v>31</v>
      </c>
      <c r="E4" s="41" t="s">
        <v>113</v>
      </c>
      <c r="F4" s="41" t="s">
        <v>113</v>
      </c>
      <c r="G4" s="41" t="s">
        <v>113</v>
      </c>
      <c r="H4" s="41" t="s">
        <v>113</v>
      </c>
      <c r="I4" s="41" t="s">
        <v>113</v>
      </c>
      <c r="J4" s="41" t="s">
        <v>113</v>
      </c>
      <c r="K4" s="41" t="s">
        <v>113</v>
      </c>
      <c r="L4" s="41"/>
      <c r="M4" s="159"/>
      <c r="N4" s="159"/>
      <c r="O4" s="159"/>
      <c r="P4" s="159"/>
      <c r="Q4" s="159"/>
      <c r="R4" s="159"/>
      <c r="S4" s="159"/>
      <c r="T4" s="159"/>
      <c r="U4" s="11"/>
    </row>
    <row r="5" spans="1:21" ht="15.75" thickBot="1" x14ac:dyDescent="0.3">
      <c r="A5" s="184"/>
      <c r="B5" s="37" t="s">
        <v>28</v>
      </c>
      <c r="C5" s="36"/>
      <c r="D5" s="35">
        <v>1313737479</v>
      </c>
      <c r="E5" s="35">
        <v>141197</v>
      </c>
      <c r="F5" s="35">
        <v>141284</v>
      </c>
      <c r="G5" s="35" t="s">
        <v>116</v>
      </c>
      <c r="H5" s="128">
        <v>1414733665</v>
      </c>
      <c r="I5" s="35">
        <v>141500</v>
      </c>
      <c r="J5" s="35">
        <v>141596</v>
      </c>
      <c r="K5" s="35">
        <v>141645</v>
      </c>
      <c r="L5" s="35"/>
      <c r="M5" s="160"/>
      <c r="N5" s="160"/>
      <c r="O5" s="160"/>
      <c r="P5" s="160"/>
      <c r="Q5" s="160"/>
      <c r="R5" s="160"/>
      <c r="S5" s="160"/>
      <c r="T5" s="160"/>
      <c r="U5" s="11"/>
    </row>
    <row r="6" spans="1:21" ht="15.75" thickBot="1" x14ac:dyDescent="0.3">
      <c r="A6" s="184"/>
      <c r="B6" s="42" t="s">
        <v>29</v>
      </c>
      <c r="C6" s="43"/>
      <c r="D6" s="44">
        <v>42926</v>
      </c>
      <c r="E6" s="80">
        <v>42929</v>
      </c>
      <c r="F6" s="80">
        <v>42930</v>
      </c>
      <c r="G6" s="80">
        <v>42931</v>
      </c>
      <c r="H6" s="80">
        <v>42932</v>
      </c>
      <c r="I6" s="80">
        <v>42933</v>
      </c>
      <c r="J6" s="80">
        <v>42934</v>
      </c>
      <c r="K6" s="80">
        <v>42935</v>
      </c>
      <c r="L6" s="45"/>
      <c r="M6" s="161"/>
      <c r="N6" s="161"/>
      <c r="O6" s="161"/>
      <c r="P6" s="161"/>
      <c r="Q6" s="161"/>
      <c r="R6" s="161"/>
      <c r="S6" s="161"/>
      <c r="T6" s="161"/>
      <c r="U6" s="12"/>
    </row>
    <row r="7" spans="1:21" ht="16.5" thickBot="1" x14ac:dyDescent="0.3">
      <c r="A7" s="46">
        <v>1</v>
      </c>
      <c r="B7" s="47" t="s">
        <v>26</v>
      </c>
      <c r="C7" s="48">
        <v>10</v>
      </c>
      <c r="D7" s="49"/>
      <c r="E7" s="49"/>
      <c r="F7" s="49"/>
      <c r="G7" s="49"/>
      <c r="H7" s="49"/>
      <c r="I7" s="49"/>
      <c r="J7" s="49"/>
      <c r="K7" s="49"/>
      <c r="L7" s="49"/>
      <c r="M7" s="162"/>
      <c r="N7" s="162"/>
      <c r="O7" s="162"/>
      <c r="P7" s="162"/>
      <c r="Q7" s="162"/>
      <c r="R7" s="162"/>
      <c r="S7" s="162"/>
      <c r="T7" s="162"/>
      <c r="U7" s="175">
        <f>SUM(C7:T7)</f>
        <v>10</v>
      </c>
    </row>
    <row r="8" spans="1:21" ht="16.5" thickBot="1" x14ac:dyDescent="0.3">
      <c r="A8" s="50">
        <v>2</v>
      </c>
      <c r="B8" s="13" t="s">
        <v>23</v>
      </c>
      <c r="C8" s="24">
        <v>12</v>
      </c>
      <c r="D8" s="25"/>
      <c r="E8" s="25"/>
      <c r="F8" s="25"/>
      <c r="G8" s="25"/>
      <c r="H8" s="25"/>
      <c r="I8" s="25"/>
      <c r="J8" s="25"/>
      <c r="K8" s="25"/>
      <c r="L8" s="25">
        <v>1</v>
      </c>
      <c r="M8" s="163"/>
      <c r="N8" s="163"/>
      <c r="O8" s="163"/>
      <c r="P8" s="163"/>
      <c r="Q8" s="163"/>
      <c r="R8" s="163"/>
      <c r="S8" s="163"/>
      <c r="T8" s="163"/>
      <c r="U8" s="175">
        <f t="shared" ref="U8:U35" si="0">SUM(C8:T8)</f>
        <v>13</v>
      </c>
    </row>
    <row r="9" spans="1:21" ht="16.5" thickBot="1" x14ac:dyDescent="0.3">
      <c r="A9" s="50">
        <v>3</v>
      </c>
      <c r="B9" s="13" t="s">
        <v>18</v>
      </c>
      <c r="C9" s="24">
        <v>9</v>
      </c>
      <c r="D9" s="25"/>
      <c r="E9" s="25"/>
      <c r="F9" s="25"/>
      <c r="G9" s="25"/>
      <c r="H9" s="25"/>
      <c r="I9" s="25"/>
      <c r="J9" s="25"/>
      <c r="K9" s="25"/>
      <c r="L9" s="25">
        <v>7</v>
      </c>
      <c r="M9" s="163"/>
      <c r="N9" s="163"/>
      <c r="O9" s="163"/>
      <c r="P9" s="163"/>
      <c r="Q9" s="163"/>
      <c r="R9" s="163"/>
      <c r="S9" s="163"/>
      <c r="T9" s="163"/>
      <c r="U9" s="175">
        <f t="shared" si="0"/>
        <v>16</v>
      </c>
    </row>
    <row r="10" spans="1:21" ht="16.5" thickBot="1" x14ac:dyDescent="0.3">
      <c r="A10" s="50">
        <v>4</v>
      </c>
      <c r="B10" s="13" t="s">
        <v>22</v>
      </c>
      <c r="C10" s="24">
        <v>7</v>
      </c>
      <c r="D10" s="26">
        <v>12</v>
      </c>
      <c r="E10" s="25"/>
      <c r="F10" s="25"/>
      <c r="G10" s="25"/>
      <c r="H10" s="25"/>
      <c r="I10" s="25"/>
      <c r="J10" s="25"/>
      <c r="K10" s="25"/>
      <c r="L10" s="25"/>
      <c r="M10" s="163"/>
      <c r="N10" s="163"/>
      <c r="O10" s="163"/>
      <c r="P10" s="163"/>
      <c r="Q10" s="163"/>
      <c r="R10" s="163"/>
      <c r="S10" s="163"/>
      <c r="T10" s="163"/>
      <c r="U10" s="175">
        <f t="shared" si="0"/>
        <v>19</v>
      </c>
    </row>
    <row r="11" spans="1:21" ht="16.5" thickBot="1" x14ac:dyDescent="0.3">
      <c r="A11" s="50">
        <v>5</v>
      </c>
      <c r="B11" s="13" t="s">
        <v>21</v>
      </c>
      <c r="C11" s="24">
        <v>11</v>
      </c>
      <c r="D11" s="26"/>
      <c r="E11" s="25"/>
      <c r="F11" s="25"/>
      <c r="G11" s="25"/>
      <c r="H11" s="25"/>
      <c r="I11" s="25"/>
      <c r="J11" s="25"/>
      <c r="K11" s="25"/>
      <c r="L11" s="25"/>
      <c r="M11" s="163"/>
      <c r="N11" s="163"/>
      <c r="O11" s="163"/>
      <c r="P11" s="163"/>
      <c r="Q11" s="163"/>
      <c r="R11" s="163"/>
      <c r="S11" s="163"/>
      <c r="T11" s="163"/>
      <c r="U11" s="175">
        <f t="shared" si="0"/>
        <v>11</v>
      </c>
    </row>
    <row r="12" spans="1:21" ht="16.5" thickBot="1" x14ac:dyDescent="0.3">
      <c r="A12" s="50">
        <v>6</v>
      </c>
      <c r="B12" s="13" t="s">
        <v>19</v>
      </c>
      <c r="C12" s="24">
        <v>16</v>
      </c>
      <c r="D12" s="26"/>
      <c r="E12" s="25"/>
      <c r="F12" s="25"/>
      <c r="G12" s="25"/>
      <c r="H12" s="25"/>
      <c r="I12" s="25"/>
      <c r="J12" s="25"/>
      <c r="K12" s="25"/>
      <c r="L12" s="25"/>
      <c r="M12" s="163"/>
      <c r="N12" s="163"/>
      <c r="O12" s="163"/>
      <c r="P12" s="163"/>
      <c r="Q12" s="163"/>
      <c r="R12" s="163"/>
      <c r="S12" s="163"/>
      <c r="T12" s="163"/>
      <c r="U12" s="175">
        <f t="shared" si="0"/>
        <v>16</v>
      </c>
    </row>
    <row r="13" spans="1:21" ht="16.5" thickBot="1" x14ac:dyDescent="0.3">
      <c r="A13" s="50">
        <v>7</v>
      </c>
      <c r="B13" s="13" t="s">
        <v>20</v>
      </c>
      <c r="C13" s="24">
        <v>22</v>
      </c>
      <c r="D13" s="26"/>
      <c r="E13" s="25"/>
      <c r="F13" s="25"/>
      <c r="G13" s="25"/>
      <c r="H13" s="25"/>
      <c r="I13" s="25"/>
      <c r="J13" s="25"/>
      <c r="K13" s="25"/>
      <c r="L13" s="25"/>
      <c r="M13" s="163"/>
      <c r="N13" s="163"/>
      <c r="O13" s="163"/>
      <c r="P13" s="163"/>
      <c r="Q13" s="163"/>
      <c r="R13" s="163"/>
      <c r="S13" s="163"/>
      <c r="T13" s="163"/>
      <c r="U13" s="175">
        <f t="shared" si="0"/>
        <v>22</v>
      </c>
    </row>
    <row r="14" spans="1:21" ht="16.5" thickBot="1" x14ac:dyDescent="0.3">
      <c r="A14" s="50">
        <v>8</v>
      </c>
      <c r="B14" s="13" t="s">
        <v>7</v>
      </c>
      <c r="C14" s="24">
        <v>4</v>
      </c>
      <c r="D14" s="26"/>
      <c r="E14" s="25"/>
      <c r="F14" s="25"/>
      <c r="G14" s="25"/>
      <c r="H14" s="25"/>
      <c r="I14" s="25"/>
      <c r="J14" s="25"/>
      <c r="K14" s="25"/>
      <c r="L14" s="25"/>
      <c r="M14" s="163"/>
      <c r="N14" s="163"/>
      <c r="O14" s="163"/>
      <c r="P14" s="163"/>
      <c r="Q14" s="163"/>
      <c r="R14" s="163"/>
      <c r="S14" s="163"/>
      <c r="T14" s="163"/>
      <c r="U14" s="175">
        <f t="shared" si="0"/>
        <v>4</v>
      </c>
    </row>
    <row r="15" spans="1:21" ht="16.5" thickBot="1" x14ac:dyDescent="0.3">
      <c r="A15" s="50">
        <v>9</v>
      </c>
      <c r="B15" s="13" t="s">
        <v>3</v>
      </c>
      <c r="C15" s="24">
        <v>11</v>
      </c>
      <c r="D15" s="26"/>
      <c r="E15" s="25"/>
      <c r="F15" s="25"/>
      <c r="G15" s="25"/>
      <c r="H15" s="25"/>
      <c r="I15" s="25"/>
      <c r="J15" s="25"/>
      <c r="K15" s="25"/>
      <c r="L15" s="25"/>
      <c r="M15" s="163"/>
      <c r="N15" s="163"/>
      <c r="O15" s="163"/>
      <c r="P15" s="163"/>
      <c r="Q15" s="163"/>
      <c r="R15" s="163"/>
      <c r="S15" s="163"/>
      <c r="T15" s="163"/>
      <c r="U15" s="175">
        <f t="shared" si="0"/>
        <v>11</v>
      </c>
    </row>
    <row r="16" spans="1:21" ht="16.5" thickBot="1" x14ac:dyDescent="0.3">
      <c r="A16" s="50">
        <v>10</v>
      </c>
      <c r="B16" s="13" t="s">
        <v>4</v>
      </c>
      <c r="C16" s="24">
        <v>13</v>
      </c>
      <c r="D16" s="26">
        <v>24</v>
      </c>
      <c r="E16" s="25"/>
      <c r="F16" s="25"/>
      <c r="G16" s="25"/>
      <c r="H16" s="25"/>
      <c r="I16" s="25"/>
      <c r="J16" s="25"/>
      <c r="K16" s="25"/>
      <c r="L16" s="25"/>
      <c r="M16" s="163"/>
      <c r="N16" s="163"/>
      <c r="O16" s="163"/>
      <c r="P16" s="163"/>
      <c r="Q16" s="163"/>
      <c r="R16" s="163"/>
      <c r="S16" s="163"/>
      <c r="T16" s="163"/>
      <c r="U16" s="175">
        <f t="shared" si="0"/>
        <v>37</v>
      </c>
    </row>
    <row r="17" spans="1:21" ht="16.5" thickBot="1" x14ac:dyDescent="0.3">
      <c r="A17" s="50">
        <v>11</v>
      </c>
      <c r="B17" s="13" t="s">
        <v>5</v>
      </c>
      <c r="C17" s="24">
        <v>4</v>
      </c>
      <c r="D17" s="26"/>
      <c r="E17" s="25"/>
      <c r="F17" s="25"/>
      <c r="G17" s="25"/>
      <c r="H17" s="25"/>
      <c r="I17" s="25"/>
      <c r="J17" s="25"/>
      <c r="K17" s="25"/>
      <c r="L17" s="25"/>
      <c r="M17" s="163"/>
      <c r="N17" s="163"/>
      <c r="O17" s="163"/>
      <c r="P17" s="163"/>
      <c r="Q17" s="163"/>
      <c r="R17" s="163"/>
      <c r="S17" s="163"/>
      <c r="T17" s="163"/>
      <c r="U17" s="175">
        <f t="shared" si="0"/>
        <v>4</v>
      </c>
    </row>
    <row r="18" spans="1:21" ht="16.5" thickBot="1" x14ac:dyDescent="0.3">
      <c r="A18" s="50">
        <v>12</v>
      </c>
      <c r="B18" s="13" t="s">
        <v>8</v>
      </c>
      <c r="C18" s="24">
        <v>11</v>
      </c>
      <c r="D18" s="26">
        <v>24</v>
      </c>
      <c r="E18" s="25"/>
      <c r="F18" s="25"/>
      <c r="G18" s="25"/>
      <c r="H18" s="25"/>
      <c r="I18" s="25"/>
      <c r="J18" s="25"/>
      <c r="K18" s="25"/>
      <c r="L18" s="25">
        <v>15</v>
      </c>
      <c r="M18" s="163"/>
      <c r="N18" s="163"/>
      <c r="O18" s="163"/>
      <c r="P18" s="163"/>
      <c r="Q18" s="163"/>
      <c r="R18" s="163"/>
      <c r="S18" s="163"/>
      <c r="T18" s="163"/>
      <c r="U18" s="175">
        <f t="shared" si="0"/>
        <v>50</v>
      </c>
    </row>
    <row r="19" spans="1:21" ht="16.5" thickBot="1" x14ac:dyDescent="0.3">
      <c r="A19" s="50">
        <v>13</v>
      </c>
      <c r="B19" s="13" t="s">
        <v>6</v>
      </c>
      <c r="C19" s="24">
        <v>16</v>
      </c>
      <c r="D19" s="26">
        <v>48</v>
      </c>
      <c r="E19" s="25"/>
      <c r="F19" s="25"/>
      <c r="G19" s="25"/>
      <c r="H19" s="25"/>
      <c r="I19" s="25"/>
      <c r="J19" s="25"/>
      <c r="K19" s="25"/>
      <c r="L19" s="25"/>
      <c r="M19" s="163"/>
      <c r="N19" s="163"/>
      <c r="O19" s="163"/>
      <c r="P19" s="163"/>
      <c r="Q19" s="163"/>
      <c r="R19" s="163"/>
      <c r="S19" s="163"/>
      <c r="T19" s="163"/>
      <c r="U19" s="175">
        <f t="shared" si="0"/>
        <v>64</v>
      </c>
    </row>
    <row r="20" spans="1:21" ht="16.5" thickBot="1" x14ac:dyDescent="0.3">
      <c r="A20" s="50">
        <v>14</v>
      </c>
      <c r="B20" s="13" t="s">
        <v>16</v>
      </c>
      <c r="C20" s="24">
        <v>11</v>
      </c>
      <c r="D20" s="26">
        <v>408</v>
      </c>
      <c r="E20" s="25"/>
      <c r="F20" s="25"/>
      <c r="G20" s="25"/>
      <c r="H20" s="25">
        <f>48+72</f>
        <v>120</v>
      </c>
      <c r="I20" s="25">
        <v>48</v>
      </c>
      <c r="J20" s="25">
        <v>48</v>
      </c>
      <c r="K20" s="25">
        <v>24</v>
      </c>
      <c r="L20" s="25"/>
      <c r="M20" s="163"/>
      <c r="N20" s="163"/>
      <c r="O20" s="163"/>
      <c r="P20" s="163"/>
      <c r="Q20" s="163"/>
      <c r="R20" s="163"/>
      <c r="S20" s="163"/>
      <c r="T20" s="163"/>
      <c r="U20" s="175">
        <f t="shared" si="0"/>
        <v>659</v>
      </c>
    </row>
    <row r="21" spans="1:21" ht="16.5" thickBot="1" x14ac:dyDescent="0.3">
      <c r="A21" s="50">
        <v>15</v>
      </c>
      <c r="B21" s="13" t="s">
        <v>10</v>
      </c>
      <c r="C21" s="24">
        <v>9</v>
      </c>
      <c r="D21" s="26">
        <v>48</v>
      </c>
      <c r="E21" s="25"/>
      <c r="F21" s="25"/>
      <c r="G21" s="25"/>
      <c r="H21" s="25"/>
      <c r="I21" s="25"/>
      <c r="J21" s="25"/>
      <c r="K21" s="25"/>
      <c r="L21" s="25">
        <v>4</v>
      </c>
      <c r="M21" s="163"/>
      <c r="N21" s="163"/>
      <c r="O21" s="163"/>
      <c r="P21" s="163"/>
      <c r="Q21" s="163"/>
      <c r="R21" s="163"/>
      <c r="S21" s="163"/>
      <c r="T21" s="163"/>
      <c r="U21" s="175">
        <f t="shared" si="0"/>
        <v>61</v>
      </c>
    </row>
    <row r="22" spans="1:21" ht="16.5" thickBot="1" x14ac:dyDescent="0.3">
      <c r="A22" s="50">
        <v>16</v>
      </c>
      <c r="B22" s="13" t="s">
        <v>32</v>
      </c>
      <c r="C22" s="24">
        <v>6</v>
      </c>
      <c r="D22" s="26">
        <v>408</v>
      </c>
      <c r="E22" s="25"/>
      <c r="F22" s="25"/>
      <c r="G22" s="25"/>
      <c r="H22" s="25">
        <v>48</v>
      </c>
      <c r="I22" s="25">
        <v>48</v>
      </c>
      <c r="J22" s="25">
        <v>48</v>
      </c>
      <c r="K22" s="25">
        <v>48</v>
      </c>
      <c r="L22" s="25"/>
      <c r="M22" s="163"/>
      <c r="N22" s="163"/>
      <c r="O22" s="163"/>
      <c r="P22" s="163"/>
      <c r="Q22" s="163"/>
      <c r="R22" s="163"/>
      <c r="S22" s="163"/>
      <c r="T22" s="163"/>
      <c r="U22" s="175">
        <f t="shared" si="0"/>
        <v>606</v>
      </c>
    </row>
    <row r="23" spans="1:21" ht="16.5" thickBot="1" x14ac:dyDescent="0.3">
      <c r="A23" s="50">
        <v>17</v>
      </c>
      <c r="B23" s="13" t="s">
        <v>33</v>
      </c>
      <c r="C23" s="24">
        <v>0</v>
      </c>
      <c r="D23" s="26">
        <v>96</v>
      </c>
      <c r="E23" s="25"/>
      <c r="F23" s="25"/>
      <c r="G23" s="25"/>
      <c r="H23" s="25"/>
      <c r="I23" s="25"/>
      <c r="J23" s="25"/>
      <c r="K23" s="25"/>
      <c r="L23" s="25"/>
      <c r="M23" s="163"/>
      <c r="N23" s="163"/>
      <c r="O23" s="163"/>
      <c r="P23" s="163"/>
      <c r="Q23" s="163"/>
      <c r="R23" s="163"/>
      <c r="S23" s="163"/>
      <c r="T23" s="163"/>
      <c r="U23" s="175">
        <f t="shared" si="0"/>
        <v>96</v>
      </c>
    </row>
    <row r="24" spans="1:21" ht="16.5" thickBot="1" x14ac:dyDescent="0.3">
      <c r="A24" s="50">
        <v>18</v>
      </c>
      <c r="B24" s="13" t="s">
        <v>2</v>
      </c>
      <c r="C24" s="24">
        <v>2</v>
      </c>
      <c r="D24" s="26">
        <v>96</v>
      </c>
      <c r="E24" s="25"/>
      <c r="F24" s="25"/>
      <c r="G24" s="25"/>
      <c r="H24" s="25"/>
      <c r="I24" s="25"/>
      <c r="J24" s="25"/>
      <c r="K24" s="25"/>
      <c r="L24" s="25"/>
      <c r="M24" s="163"/>
      <c r="N24" s="163"/>
      <c r="O24" s="163"/>
      <c r="P24" s="163"/>
      <c r="Q24" s="163"/>
      <c r="R24" s="163"/>
      <c r="S24" s="163"/>
      <c r="T24" s="163"/>
      <c r="U24" s="175">
        <f t="shared" si="0"/>
        <v>98</v>
      </c>
    </row>
    <row r="25" spans="1:21" ht="16.5" thickBot="1" x14ac:dyDescent="0.3">
      <c r="A25" s="50">
        <v>19</v>
      </c>
      <c r="B25" s="13" t="s">
        <v>17</v>
      </c>
      <c r="C25" s="24">
        <v>25</v>
      </c>
      <c r="D25" s="26">
        <v>144</v>
      </c>
      <c r="E25" s="25"/>
      <c r="F25" s="25"/>
      <c r="G25" s="25"/>
      <c r="H25" s="25">
        <v>24</v>
      </c>
      <c r="I25" s="25"/>
      <c r="J25" s="25"/>
      <c r="K25" s="25"/>
      <c r="L25" s="25"/>
      <c r="M25" s="163"/>
      <c r="N25" s="163"/>
      <c r="O25" s="163"/>
      <c r="P25" s="163"/>
      <c r="Q25" s="163"/>
      <c r="R25" s="163"/>
      <c r="S25" s="163"/>
      <c r="T25" s="163"/>
      <c r="U25" s="175">
        <f t="shared" si="0"/>
        <v>193</v>
      </c>
    </row>
    <row r="26" spans="1:21" ht="16.5" thickBot="1" x14ac:dyDescent="0.3">
      <c r="A26" s="50">
        <v>20</v>
      </c>
      <c r="B26" s="13" t="s">
        <v>1</v>
      </c>
      <c r="C26" s="24">
        <v>8</v>
      </c>
      <c r="D26" s="26">
        <v>60</v>
      </c>
      <c r="E26" s="25"/>
      <c r="F26" s="25"/>
      <c r="G26" s="25"/>
      <c r="H26" s="25"/>
      <c r="I26" s="25"/>
      <c r="J26" s="25"/>
      <c r="K26" s="25"/>
      <c r="L26" s="25"/>
      <c r="M26" s="163"/>
      <c r="N26" s="163"/>
      <c r="O26" s="163"/>
      <c r="P26" s="163"/>
      <c r="Q26" s="163"/>
      <c r="R26" s="163"/>
      <c r="S26" s="163"/>
      <c r="T26" s="163"/>
      <c r="U26" s="175">
        <f t="shared" si="0"/>
        <v>68</v>
      </c>
    </row>
    <row r="27" spans="1:21" ht="16.5" thickBot="1" x14ac:dyDescent="0.3">
      <c r="A27" s="50">
        <v>21</v>
      </c>
      <c r="B27" s="13" t="s">
        <v>9</v>
      </c>
      <c r="C27" s="24">
        <v>12</v>
      </c>
      <c r="D27" s="26">
        <v>48</v>
      </c>
      <c r="E27" s="25"/>
      <c r="F27" s="25"/>
      <c r="G27" s="25"/>
      <c r="H27" s="25"/>
      <c r="I27" s="25"/>
      <c r="J27" s="25"/>
      <c r="K27" s="25"/>
      <c r="L27" s="25"/>
      <c r="M27" s="163"/>
      <c r="N27" s="163"/>
      <c r="O27" s="163"/>
      <c r="P27" s="163"/>
      <c r="Q27" s="163"/>
      <c r="R27" s="163"/>
      <c r="S27" s="163"/>
      <c r="T27" s="163"/>
      <c r="U27" s="175">
        <f t="shared" si="0"/>
        <v>60</v>
      </c>
    </row>
    <row r="28" spans="1:21" ht="16.5" thickBot="1" x14ac:dyDescent="0.3">
      <c r="A28" s="50">
        <v>22</v>
      </c>
      <c r="B28" s="13" t="s">
        <v>13</v>
      </c>
      <c r="C28" s="24">
        <v>0</v>
      </c>
      <c r="D28" s="26"/>
      <c r="E28" s="25"/>
      <c r="F28" s="25"/>
      <c r="G28" s="25"/>
      <c r="H28" s="25"/>
      <c r="I28" s="25"/>
      <c r="J28" s="25"/>
      <c r="K28" s="25"/>
      <c r="L28" s="25"/>
      <c r="M28" s="163"/>
      <c r="N28" s="163"/>
      <c r="O28" s="163"/>
      <c r="P28" s="163"/>
      <c r="Q28" s="163"/>
      <c r="R28" s="163"/>
      <c r="S28" s="163"/>
      <c r="T28" s="163"/>
      <c r="U28" s="175">
        <f t="shared" si="0"/>
        <v>0</v>
      </c>
    </row>
    <row r="29" spans="1:21" ht="16.5" thickBot="1" x14ac:dyDescent="0.3">
      <c r="A29" s="50">
        <v>23</v>
      </c>
      <c r="B29" s="13" t="s">
        <v>12</v>
      </c>
      <c r="C29" s="24">
        <v>4</v>
      </c>
      <c r="D29" s="26">
        <v>24</v>
      </c>
      <c r="E29" s="25"/>
      <c r="F29" s="25"/>
      <c r="G29" s="25"/>
      <c r="H29" s="25"/>
      <c r="I29" s="25"/>
      <c r="J29" s="25"/>
      <c r="K29" s="25"/>
      <c r="L29" s="25"/>
      <c r="M29" s="163"/>
      <c r="N29" s="163"/>
      <c r="O29" s="163"/>
      <c r="P29" s="163"/>
      <c r="Q29" s="163"/>
      <c r="R29" s="163"/>
      <c r="S29" s="163"/>
      <c r="T29" s="163"/>
      <c r="U29" s="175">
        <f t="shared" si="0"/>
        <v>28</v>
      </c>
    </row>
    <row r="30" spans="1:21" ht="16.5" thickBot="1" x14ac:dyDescent="0.3">
      <c r="A30" s="50">
        <v>24</v>
      </c>
      <c r="B30" s="13" t="s">
        <v>25</v>
      </c>
      <c r="C30" s="24">
        <v>8</v>
      </c>
      <c r="D30" s="26"/>
      <c r="E30" s="25"/>
      <c r="F30" s="25"/>
      <c r="G30" s="25"/>
      <c r="H30" s="25"/>
      <c r="I30" s="25"/>
      <c r="J30" s="25"/>
      <c r="K30" s="25"/>
      <c r="L30" s="25"/>
      <c r="M30" s="163"/>
      <c r="N30" s="163"/>
      <c r="O30" s="163"/>
      <c r="P30" s="163"/>
      <c r="Q30" s="163"/>
      <c r="R30" s="163"/>
      <c r="S30" s="163"/>
      <c r="T30" s="163"/>
      <c r="U30" s="175">
        <f t="shared" si="0"/>
        <v>8</v>
      </c>
    </row>
    <row r="31" spans="1:21" ht="16.5" thickBot="1" x14ac:dyDescent="0.3">
      <c r="A31" s="50">
        <v>25</v>
      </c>
      <c r="B31" s="13" t="s">
        <v>0</v>
      </c>
      <c r="C31" s="24">
        <v>2</v>
      </c>
      <c r="D31" s="26"/>
      <c r="E31" s="25"/>
      <c r="F31" s="25"/>
      <c r="G31" s="25"/>
      <c r="H31" s="25"/>
      <c r="I31" s="25"/>
      <c r="J31" s="25"/>
      <c r="K31" s="25"/>
      <c r="L31" s="25"/>
      <c r="M31" s="163"/>
      <c r="N31" s="163"/>
      <c r="O31" s="163"/>
      <c r="P31" s="163"/>
      <c r="Q31" s="163"/>
      <c r="R31" s="163"/>
      <c r="S31" s="163"/>
      <c r="T31" s="163"/>
      <c r="U31" s="175">
        <f t="shared" si="0"/>
        <v>2</v>
      </c>
    </row>
    <row r="32" spans="1:21" ht="16.5" thickBot="1" x14ac:dyDescent="0.3">
      <c r="A32" s="50">
        <v>26</v>
      </c>
      <c r="B32" s="13" t="s">
        <v>11</v>
      </c>
      <c r="C32" s="24">
        <v>12</v>
      </c>
      <c r="D32" s="26"/>
      <c r="E32" s="25"/>
      <c r="F32" s="25"/>
      <c r="G32" s="25"/>
      <c r="H32" s="25"/>
      <c r="I32" s="25"/>
      <c r="J32" s="25"/>
      <c r="K32" s="25"/>
      <c r="L32" s="25"/>
      <c r="M32" s="163"/>
      <c r="N32" s="163"/>
      <c r="O32" s="163"/>
      <c r="P32" s="163"/>
      <c r="Q32" s="163"/>
      <c r="R32" s="163"/>
      <c r="S32" s="163"/>
      <c r="T32" s="163"/>
      <c r="U32" s="175">
        <f t="shared" si="0"/>
        <v>12</v>
      </c>
    </row>
    <row r="33" spans="1:21" ht="16.5" thickBot="1" x14ac:dyDescent="0.3">
      <c r="A33" s="50">
        <v>27</v>
      </c>
      <c r="B33" s="13" t="s">
        <v>15</v>
      </c>
      <c r="C33" s="24">
        <v>0</v>
      </c>
      <c r="D33" s="26"/>
      <c r="E33" s="25"/>
      <c r="F33" s="25"/>
      <c r="G33" s="25"/>
      <c r="H33" s="25"/>
      <c r="I33" s="25"/>
      <c r="J33" s="25"/>
      <c r="K33" s="25"/>
      <c r="L33" s="25"/>
      <c r="M33" s="163"/>
      <c r="N33" s="163"/>
      <c r="O33" s="163"/>
      <c r="P33" s="163"/>
      <c r="Q33" s="163"/>
      <c r="R33" s="163"/>
      <c r="S33" s="163"/>
      <c r="T33" s="163"/>
      <c r="U33" s="175">
        <f t="shared" si="0"/>
        <v>0</v>
      </c>
    </row>
    <row r="34" spans="1:21" ht="16.5" thickBot="1" x14ac:dyDescent="0.3">
      <c r="A34" s="50">
        <v>28</v>
      </c>
      <c r="B34" s="13" t="s">
        <v>14</v>
      </c>
      <c r="C34" s="24">
        <v>16</v>
      </c>
      <c r="D34" s="26"/>
      <c r="E34" s="25"/>
      <c r="F34" s="25"/>
      <c r="G34" s="25"/>
      <c r="H34" s="25"/>
      <c r="I34" s="25"/>
      <c r="J34" s="25"/>
      <c r="K34" s="25"/>
      <c r="L34" s="25"/>
      <c r="M34" s="163"/>
      <c r="N34" s="163"/>
      <c r="O34" s="163"/>
      <c r="P34" s="163"/>
      <c r="Q34" s="163"/>
      <c r="R34" s="163"/>
      <c r="S34" s="163"/>
      <c r="T34" s="163"/>
      <c r="U34" s="175">
        <f t="shared" si="0"/>
        <v>16</v>
      </c>
    </row>
    <row r="35" spans="1:21" ht="15.75" x14ac:dyDescent="0.25">
      <c r="A35" s="50">
        <v>29</v>
      </c>
      <c r="B35" s="13" t="s">
        <v>34</v>
      </c>
      <c r="C35" s="24"/>
      <c r="D35" s="26">
        <v>24</v>
      </c>
      <c r="E35" s="25"/>
      <c r="F35" s="25"/>
      <c r="G35" s="25"/>
      <c r="H35" s="25"/>
      <c r="I35" s="25"/>
      <c r="J35" s="25"/>
      <c r="K35" s="25"/>
      <c r="L35" s="25"/>
      <c r="M35" s="163"/>
      <c r="N35" s="163"/>
      <c r="O35" s="163"/>
      <c r="P35" s="163"/>
      <c r="Q35" s="163"/>
      <c r="R35" s="163"/>
      <c r="S35" s="163"/>
      <c r="T35" s="163"/>
      <c r="U35" s="175">
        <f t="shared" si="0"/>
        <v>24</v>
      </c>
    </row>
    <row r="36" spans="1:21" ht="15.75" x14ac:dyDescent="0.25">
      <c r="A36" s="50">
        <v>30</v>
      </c>
      <c r="B36" s="14" t="s">
        <v>41</v>
      </c>
      <c r="C36" s="24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163"/>
      <c r="N36" s="163"/>
      <c r="O36" s="163"/>
      <c r="P36" s="163"/>
      <c r="Q36" s="163"/>
      <c r="R36" s="163"/>
      <c r="S36" s="163"/>
      <c r="T36" s="163"/>
      <c r="U36" s="51" t="s">
        <v>40</v>
      </c>
    </row>
    <row r="37" spans="1:21" ht="15.75" x14ac:dyDescent="0.25">
      <c r="A37" s="50">
        <v>31</v>
      </c>
      <c r="B37" s="14" t="s">
        <v>42</v>
      </c>
      <c r="C37" s="22" t="s">
        <v>43</v>
      </c>
      <c r="D37" s="20"/>
      <c r="E37" s="20"/>
      <c r="F37" s="20"/>
      <c r="G37" s="20"/>
      <c r="H37" s="20"/>
      <c r="I37" s="20"/>
      <c r="J37" s="20"/>
      <c r="K37" s="20"/>
      <c r="L37" s="19"/>
      <c r="M37" s="164"/>
      <c r="N37" s="164"/>
      <c r="O37" s="164"/>
      <c r="P37" s="164"/>
      <c r="Q37" s="164"/>
      <c r="R37" s="164"/>
      <c r="S37" s="164"/>
      <c r="T37" s="164"/>
      <c r="U37" s="51" t="s">
        <v>43</v>
      </c>
    </row>
    <row r="38" spans="1:21" ht="15.75" x14ac:dyDescent="0.25">
      <c r="A38" s="50">
        <v>32</v>
      </c>
      <c r="B38" s="14" t="s">
        <v>42</v>
      </c>
      <c r="C38" s="22" t="s">
        <v>43</v>
      </c>
      <c r="D38" s="20"/>
      <c r="E38" s="20"/>
      <c r="F38" s="20"/>
      <c r="G38" s="20"/>
      <c r="H38" s="20"/>
      <c r="I38" s="20"/>
      <c r="J38" s="20"/>
      <c r="K38" s="20"/>
      <c r="L38" s="19"/>
      <c r="M38" s="164"/>
      <c r="N38" s="164"/>
      <c r="O38" s="164"/>
      <c r="P38" s="164"/>
      <c r="Q38" s="164"/>
      <c r="R38" s="164"/>
      <c r="S38" s="164"/>
      <c r="T38" s="164"/>
      <c r="U38" s="51" t="s">
        <v>43</v>
      </c>
    </row>
    <row r="39" spans="1:21" ht="15.75" x14ac:dyDescent="0.25">
      <c r="A39" s="50">
        <v>33</v>
      </c>
      <c r="B39" s="14" t="s">
        <v>57</v>
      </c>
      <c r="C39" s="22" t="s">
        <v>43</v>
      </c>
      <c r="D39" s="20"/>
      <c r="E39" s="20"/>
      <c r="F39" s="20"/>
      <c r="G39" s="20"/>
      <c r="H39" s="20"/>
      <c r="I39" s="20"/>
      <c r="J39" s="20"/>
      <c r="K39" s="20"/>
      <c r="L39" s="19"/>
      <c r="M39" s="164"/>
      <c r="N39" s="164"/>
      <c r="O39" s="164"/>
      <c r="P39" s="164"/>
      <c r="Q39" s="164"/>
      <c r="R39" s="164"/>
      <c r="S39" s="164"/>
      <c r="T39" s="164"/>
      <c r="U39" s="51" t="s">
        <v>43</v>
      </c>
    </row>
    <row r="40" spans="1:21" ht="15.75" x14ac:dyDescent="0.25">
      <c r="A40" s="50">
        <v>34</v>
      </c>
      <c r="B40" s="14" t="s">
        <v>45</v>
      </c>
      <c r="C40" s="22" t="s">
        <v>46</v>
      </c>
      <c r="D40" s="20"/>
      <c r="E40" s="20"/>
      <c r="F40" s="20"/>
      <c r="G40" s="20"/>
      <c r="H40" s="20"/>
      <c r="I40" s="20"/>
      <c r="J40" s="20"/>
      <c r="K40" s="20"/>
      <c r="L40" s="19"/>
      <c r="M40" s="164"/>
      <c r="N40" s="164"/>
      <c r="O40" s="164"/>
      <c r="P40" s="164"/>
      <c r="Q40" s="164"/>
      <c r="R40" s="164"/>
      <c r="S40" s="164"/>
      <c r="T40" s="164"/>
      <c r="U40" s="51" t="s">
        <v>46</v>
      </c>
    </row>
    <row r="41" spans="1:21" ht="15.75" x14ac:dyDescent="0.25">
      <c r="A41" s="50">
        <v>35</v>
      </c>
      <c r="B41" s="14" t="s">
        <v>47</v>
      </c>
      <c r="C41" s="22" t="s">
        <v>48</v>
      </c>
      <c r="D41" s="20"/>
      <c r="E41" s="20"/>
      <c r="F41" s="20"/>
      <c r="G41" s="20"/>
      <c r="H41" s="20"/>
      <c r="I41" s="20"/>
      <c r="J41" s="20"/>
      <c r="K41" s="20"/>
      <c r="L41" s="19"/>
      <c r="M41" s="164"/>
      <c r="N41" s="164"/>
      <c r="O41" s="164"/>
      <c r="P41" s="164"/>
      <c r="Q41" s="164"/>
      <c r="R41" s="164"/>
      <c r="S41" s="164"/>
      <c r="T41" s="164"/>
      <c r="U41" s="51" t="s">
        <v>48</v>
      </c>
    </row>
    <row r="42" spans="1:21" ht="15.75" x14ac:dyDescent="0.25">
      <c r="A42" s="50">
        <v>36</v>
      </c>
      <c r="B42" s="14" t="s">
        <v>68</v>
      </c>
      <c r="C42" s="22" t="s">
        <v>49</v>
      </c>
      <c r="D42" s="20"/>
      <c r="E42" s="20"/>
      <c r="F42" s="20"/>
      <c r="G42" s="20"/>
      <c r="H42" s="20"/>
      <c r="I42" s="20"/>
      <c r="J42" s="20"/>
      <c r="K42" s="20"/>
      <c r="L42" s="19"/>
      <c r="M42" s="164"/>
      <c r="N42" s="164"/>
      <c r="O42" s="164"/>
      <c r="P42" s="164"/>
      <c r="Q42" s="164"/>
      <c r="R42" s="164"/>
      <c r="S42" s="164"/>
      <c r="T42" s="164"/>
      <c r="U42" s="51" t="s">
        <v>49</v>
      </c>
    </row>
    <row r="43" spans="1:21" s="87" customFormat="1" ht="15.75" x14ac:dyDescent="0.25">
      <c r="A43" s="81">
        <v>37</v>
      </c>
      <c r="B43" s="82" t="s">
        <v>50</v>
      </c>
      <c r="C43" s="83" t="s">
        <v>51</v>
      </c>
      <c r="D43" s="84"/>
      <c r="E43" s="84"/>
      <c r="F43" s="84">
        <v>2</v>
      </c>
      <c r="G43" s="84"/>
      <c r="H43" s="84"/>
      <c r="I43" s="84"/>
      <c r="J43" s="84"/>
      <c r="K43" s="84"/>
      <c r="L43" s="85"/>
      <c r="M43" s="165"/>
      <c r="N43" s="165"/>
      <c r="O43" s="165"/>
      <c r="P43" s="165"/>
      <c r="Q43" s="165"/>
      <c r="R43" s="165"/>
      <c r="S43" s="165"/>
      <c r="T43" s="165"/>
      <c r="U43" s="86" t="s">
        <v>110</v>
      </c>
    </row>
    <row r="44" spans="1:21" ht="15.75" x14ac:dyDescent="0.25">
      <c r="A44" s="50">
        <v>38</v>
      </c>
      <c r="B44" s="14" t="s">
        <v>52</v>
      </c>
      <c r="C44" s="22" t="s">
        <v>53</v>
      </c>
      <c r="D44" s="20"/>
      <c r="E44" s="20"/>
      <c r="F44" s="20"/>
      <c r="G44" s="20"/>
      <c r="H44" s="20"/>
      <c r="I44" s="20"/>
      <c r="J44" s="20"/>
      <c r="K44" s="20"/>
      <c r="L44" s="19"/>
      <c r="M44" s="164"/>
      <c r="N44" s="164"/>
      <c r="O44" s="164"/>
      <c r="P44" s="164"/>
      <c r="Q44" s="164"/>
      <c r="R44" s="164"/>
      <c r="S44" s="164"/>
      <c r="T44" s="164"/>
      <c r="U44" s="51" t="s">
        <v>53</v>
      </c>
    </row>
    <row r="45" spans="1:21" ht="15.75" x14ac:dyDescent="0.25">
      <c r="A45" s="50">
        <v>39</v>
      </c>
      <c r="B45" s="14" t="s">
        <v>54</v>
      </c>
      <c r="C45" s="22" t="s">
        <v>67</v>
      </c>
      <c r="D45" s="20"/>
      <c r="E45" s="20"/>
      <c r="F45" s="20"/>
      <c r="G45" s="20"/>
      <c r="H45" s="20"/>
      <c r="I45" s="20"/>
      <c r="J45" s="20"/>
      <c r="K45" s="20"/>
      <c r="L45" s="20"/>
      <c r="M45" s="166"/>
      <c r="N45" s="166"/>
      <c r="O45" s="166"/>
      <c r="P45" s="166"/>
      <c r="Q45" s="166"/>
      <c r="R45" s="166"/>
      <c r="S45" s="166"/>
      <c r="T45" s="166"/>
      <c r="U45" s="51" t="s">
        <v>55</v>
      </c>
    </row>
    <row r="46" spans="1:21" s="87" customFormat="1" ht="15.75" x14ac:dyDescent="0.25">
      <c r="A46" s="81">
        <v>40</v>
      </c>
      <c r="B46" s="82" t="s">
        <v>56</v>
      </c>
      <c r="C46" s="83" t="s">
        <v>51</v>
      </c>
      <c r="D46" s="84"/>
      <c r="E46" s="84"/>
      <c r="F46" s="84">
        <v>1</v>
      </c>
      <c r="G46" s="84"/>
      <c r="H46" s="84"/>
      <c r="I46" s="84"/>
      <c r="J46" s="84"/>
      <c r="K46" s="84"/>
      <c r="L46" s="84"/>
      <c r="M46" s="167"/>
      <c r="N46" s="167"/>
      <c r="O46" s="167"/>
      <c r="P46" s="167"/>
      <c r="Q46" s="167"/>
      <c r="R46" s="167"/>
      <c r="S46" s="167"/>
      <c r="T46" s="167"/>
      <c r="U46" s="86" t="s">
        <v>107</v>
      </c>
    </row>
    <row r="47" spans="1:21" s="74" customFormat="1" ht="15.75" x14ac:dyDescent="0.25">
      <c r="A47" s="75">
        <v>41</v>
      </c>
      <c r="B47" s="76" t="s">
        <v>58</v>
      </c>
      <c r="C47" s="77" t="s">
        <v>59</v>
      </c>
      <c r="D47" s="78"/>
      <c r="E47" s="78">
        <v>1</v>
      </c>
      <c r="F47" s="78"/>
      <c r="G47" s="78"/>
      <c r="H47" s="78"/>
      <c r="I47" s="78"/>
      <c r="J47" s="78"/>
      <c r="K47" s="78"/>
      <c r="L47" s="78"/>
      <c r="M47" s="168"/>
      <c r="N47" s="168"/>
      <c r="O47" s="168"/>
      <c r="P47" s="168"/>
      <c r="Q47" s="168"/>
      <c r="R47" s="168"/>
      <c r="S47" s="168"/>
      <c r="T47" s="168"/>
      <c r="U47" s="79" t="s">
        <v>106</v>
      </c>
    </row>
    <row r="48" spans="1:21" ht="15.75" x14ac:dyDescent="0.25">
      <c r="A48" s="50">
        <v>42</v>
      </c>
      <c r="B48" s="14" t="s">
        <v>45</v>
      </c>
      <c r="C48" s="22" t="s">
        <v>69</v>
      </c>
      <c r="D48" s="20"/>
      <c r="E48" s="20"/>
      <c r="F48" s="20"/>
      <c r="G48" s="20"/>
      <c r="H48" s="20"/>
      <c r="I48" s="20"/>
      <c r="J48" s="20"/>
      <c r="K48" s="20"/>
      <c r="L48" s="20"/>
      <c r="M48" s="166"/>
      <c r="N48" s="166"/>
      <c r="O48" s="166"/>
      <c r="P48" s="166"/>
      <c r="Q48" s="166"/>
      <c r="R48" s="166"/>
      <c r="S48" s="166"/>
      <c r="T48" s="166"/>
      <c r="U48" s="51" t="s">
        <v>111</v>
      </c>
    </row>
    <row r="49" spans="1:21" ht="15.75" x14ac:dyDescent="0.25">
      <c r="A49" s="50">
        <v>43</v>
      </c>
      <c r="B49" s="14" t="s">
        <v>60</v>
      </c>
      <c r="C49" s="22" t="s">
        <v>46</v>
      </c>
      <c r="D49" s="20"/>
      <c r="E49" s="20"/>
      <c r="F49" s="20"/>
      <c r="G49" s="20"/>
      <c r="H49" s="20"/>
      <c r="I49" s="20"/>
      <c r="J49" s="20"/>
      <c r="K49" s="20"/>
      <c r="L49" s="20"/>
      <c r="M49" s="166"/>
      <c r="N49" s="166"/>
      <c r="O49" s="166"/>
      <c r="P49" s="166"/>
      <c r="Q49" s="166"/>
      <c r="R49" s="166"/>
      <c r="S49" s="166"/>
      <c r="T49" s="166"/>
      <c r="U49" s="51" t="s">
        <v>46</v>
      </c>
    </row>
    <row r="50" spans="1:21" ht="15.75" x14ac:dyDescent="0.25">
      <c r="A50" s="50">
        <v>44</v>
      </c>
      <c r="B50" s="14" t="s">
        <v>61</v>
      </c>
      <c r="C50" s="22" t="s">
        <v>46</v>
      </c>
      <c r="D50" s="20"/>
      <c r="E50" s="20"/>
      <c r="F50" s="20"/>
      <c r="G50" s="20"/>
      <c r="H50" s="20"/>
      <c r="I50" s="20"/>
      <c r="J50" s="20"/>
      <c r="K50" s="20"/>
      <c r="L50" s="20"/>
      <c r="M50" s="166"/>
      <c r="N50" s="166"/>
      <c r="O50" s="166"/>
      <c r="P50" s="166"/>
      <c r="Q50" s="166"/>
      <c r="R50" s="166"/>
      <c r="S50" s="166"/>
      <c r="T50" s="166"/>
      <c r="U50" s="51" t="s">
        <v>46</v>
      </c>
    </row>
    <row r="51" spans="1:21" ht="15.75" x14ac:dyDescent="0.25">
      <c r="A51" s="50">
        <v>45</v>
      </c>
      <c r="B51" s="14" t="s">
        <v>62</v>
      </c>
      <c r="C51" s="22" t="s">
        <v>63</v>
      </c>
      <c r="D51" s="20"/>
      <c r="E51" s="20"/>
      <c r="F51" s="20"/>
      <c r="G51" s="20"/>
      <c r="H51" s="20"/>
      <c r="I51" s="20"/>
      <c r="J51" s="20"/>
      <c r="K51" s="20"/>
      <c r="L51" s="20"/>
      <c r="M51" s="166"/>
      <c r="N51" s="166"/>
      <c r="O51" s="166"/>
      <c r="P51" s="166"/>
      <c r="Q51" s="166"/>
      <c r="R51" s="166"/>
      <c r="S51" s="166"/>
      <c r="T51" s="166"/>
      <c r="U51" s="51" t="s">
        <v>63</v>
      </c>
    </row>
    <row r="52" spans="1:21" ht="15.75" x14ac:dyDescent="0.25">
      <c r="A52" s="50">
        <v>46</v>
      </c>
      <c r="B52" s="14" t="s">
        <v>64</v>
      </c>
      <c r="C52" s="22" t="s">
        <v>65</v>
      </c>
      <c r="D52" s="20"/>
      <c r="E52" s="20"/>
      <c r="F52" s="20"/>
      <c r="G52" s="20"/>
      <c r="H52" s="20"/>
      <c r="I52" s="20"/>
      <c r="J52" s="20"/>
      <c r="K52" s="20"/>
      <c r="L52" s="20"/>
      <c r="M52" s="166"/>
      <c r="N52" s="166"/>
      <c r="O52" s="166"/>
      <c r="P52" s="166"/>
      <c r="Q52" s="166"/>
      <c r="R52" s="166"/>
      <c r="S52" s="166"/>
      <c r="T52" s="166"/>
      <c r="U52" s="51" t="s">
        <v>65</v>
      </c>
    </row>
    <row r="53" spans="1:21" s="101" customFormat="1" ht="15.75" x14ac:dyDescent="0.25">
      <c r="A53" s="96">
        <v>47</v>
      </c>
      <c r="B53" s="97" t="s">
        <v>66</v>
      </c>
      <c r="C53" s="102" t="s">
        <v>40</v>
      </c>
      <c r="D53" s="103"/>
      <c r="E53" s="103">
        <v>1</v>
      </c>
      <c r="F53" s="103"/>
      <c r="G53" s="103">
        <v>2</v>
      </c>
      <c r="H53" s="103"/>
      <c r="I53" s="103"/>
      <c r="J53" s="103"/>
      <c r="K53" s="103"/>
      <c r="L53" s="103"/>
      <c r="M53" s="169"/>
      <c r="N53" s="169"/>
      <c r="O53" s="169"/>
      <c r="P53" s="169"/>
      <c r="Q53" s="169"/>
      <c r="R53" s="169"/>
      <c r="S53" s="169"/>
      <c r="T53" s="169"/>
      <c r="U53" s="104" t="s">
        <v>115</v>
      </c>
    </row>
    <row r="54" spans="1:21" ht="15.75" x14ac:dyDescent="0.25">
      <c r="A54" s="52">
        <v>48</v>
      </c>
      <c r="B54" s="14" t="s">
        <v>70</v>
      </c>
      <c r="C54" s="23" t="s">
        <v>53</v>
      </c>
      <c r="D54" s="21"/>
      <c r="E54" s="21"/>
      <c r="F54" s="21"/>
      <c r="G54" s="21"/>
      <c r="H54" s="21"/>
      <c r="I54" s="21"/>
      <c r="J54" s="21"/>
      <c r="K54" s="21"/>
      <c r="L54" s="21"/>
      <c r="M54" s="170"/>
      <c r="N54" s="170"/>
      <c r="O54" s="170"/>
      <c r="P54" s="170"/>
      <c r="Q54" s="170"/>
      <c r="R54" s="170"/>
      <c r="S54" s="170"/>
      <c r="T54" s="170"/>
      <c r="U54" s="53" t="s">
        <v>53</v>
      </c>
    </row>
    <row r="55" spans="1:21" ht="15.75" x14ac:dyDescent="0.25">
      <c r="A55" s="52">
        <v>49</v>
      </c>
      <c r="B55" s="14" t="s">
        <v>71</v>
      </c>
      <c r="C55" s="23" t="s">
        <v>40</v>
      </c>
      <c r="D55" s="21"/>
      <c r="E55" s="21"/>
      <c r="F55" s="21"/>
      <c r="G55" s="21"/>
      <c r="H55" s="21"/>
      <c r="I55" s="21"/>
      <c r="J55" s="21"/>
      <c r="K55" s="21"/>
      <c r="L55" s="21"/>
      <c r="M55" s="170"/>
      <c r="N55" s="170"/>
      <c r="O55" s="170"/>
      <c r="P55" s="170"/>
      <c r="Q55" s="170"/>
      <c r="R55" s="170"/>
      <c r="S55" s="170"/>
      <c r="T55" s="170"/>
      <c r="U55" s="53" t="s">
        <v>40</v>
      </c>
    </row>
    <row r="56" spans="1:21" ht="15.75" x14ac:dyDescent="0.25">
      <c r="A56" s="52">
        <v>50</v>
      </c>
      <c r="B56" s="14" t="s">
        <v>72</v>
      </c>
      <c r="C56" s="23" t="s">
        <v>40</v>
      </c>
      <c r="D56" s="21"/>
      <c r="E56" s="21"/>
      <c r="F56" s="21"/>
      <c r="G56" s="21"/>
      <c r="H56" s="21"/>
      <c r="I56" s="21"/>
      <c r="J56" s="21"/>
      <c r="K56" s="21"/>
      <c r="L56" s="21"/>
      <c r="M56" s="170"/>
      <c r="N56" s="170"/>
      <c r="O56" s="170"/>
      <c r="P56" s="170"/>
      <c r="Q56" s="170"/>
      <c r="R56" s="170"/>
      <c r="S56" s="170"/>
      <c r="T56" s="170"/>
      <c r="U56" s="53" t="s">
        <v>40</v>
      </c>
    </row>
    <row r="57" spans="1:21" s="101" customFormat="1" ht="15.75" x14ac:dyDescent="0.25">
      <c r="A57" s="96">
        <v>51</v>
      </c>
      <c r="B57" s="97" t="s">
        <v>73</v>
      </c>
      <c r="C57" s="98">
        <v>1000</v>
      </c>
      <c r="D57" s="99"/>
      <c r="E57" s="99"/>
      <c r="F57" s="99"/>
      <c r="G57" s="99"/>
      <c r="H57" s="99"/>
      <c r="I57" s="99"/>
      <c r="J57" s="99"/>
      <c r="K57" s="99"/>
      <c r="L57" s="99"/>
      <c r="M57" s="171"/>
      <c r="N57" s="171"/>
      <c r="O57" s="171"/>
      <c r="P57" s="171"/>
      <c r="Q57" s="171"/>
      <c r="R57" s="171"/>
      <c r="S57" s="171"/>
      <c r="T57" s="171"/>
      <c r="U57" s="100" t="s">
        <v>114</v>
      </c>
    </row>
    <row r="58" spans="1:21" ht="15.75" x14ac:dyDescent="0.25">
      <c r="A58" s="52">
        <v>52</v>
      </c>
      <c r="B58" s="14" t="s">
        <v>42</v>
      </c>
      <c r="C58" s="23" t="s">
        <v>84</v>
      </c>
      <c r="D58" s="21"/>
      <c r="E58" s="21"/>
      <c r="F58" s="21"/>
      <c r="G58" s="21"/>
      <c r="H58" s="21"/>
      <c r="I58" s="21"/>
      <c r="J58" s="21"/>
      <c r="K58" s="21"/>
      <c r="L58" s="21"/>
      <c r="M58" s="170"/>
      <c r="N58" s="170"/>
      <c r="O58" s="170"/>
      <c r="P58" s="170"/>
      <c r="Q58" s="170"/>
      <c r="R58" s="170"/>
      <c r="S58" s="170"/>
      <c r="T58" s="170"/>
      <c r="U58" s="53" t="s">
        <v>84</v>
      </c>
    </row>
    <row r="59" spans="1:21" ht="15.75" x14ac:dyDescent="0.25">
      <c r="A59" s="52">
        <v>53</v>
      </c>
      <c r="B59" s="14" t="s">
        <v>74</v>
      </c>
      <c r="C59" s="23" t="s">
        <v>84</v>
      </c>
      <c r="D59" s="21"/>
      <c r="E59" s="21"/>
      <c r="F59" s="21"/>
      <c r="G59" s="21"/>
      <c r="H59" s="21"/>
      <c r="I59" s="21"/>
      <c r="J59" s="21"/>
      <c r="K59" s="21"/>
      <c r="L59" s="21"/>
      <c r="M59" s="170"/>
      <c r="N59" s="170"/>
      <c r="O59" s="170"/>
      <c r="P59" s="170"/>
      <c r="Q59" s="170"/>
      <c r="R59" s="170"/>
      <c r="S59" s="170"/>
      <c r="T59" s="170"/>
      <c r="U59" s="53" t="s">
        <v>84</v>
      </c>
    </row>
    <row r="60" spans="1:21" s="87" customFormat="1" ht="15.75" x14ac:dyDescent="0.25">
      <c r="A60" s="81">
        <v>54</v>
      </c>
      <c r="B60" s="82" t="s">
        <v>112</v>
      </c>
      <c r="C60" s="93" t="s">
        <v>85</v>
      </c>
      <c r="D60" s="94"/>
      <c r="E60" s="94"/>
      <c r="F60" s="94">
        <v>1</v>
      </c>
      <c r="G60" s="94"/>
      <c r="H60" s="94"/>
      <c r="I60" s="94"/>
      <c r="J60" s="94"/>
      <c r="K60" s="94"/>
      <c r="L60" s="94"/>
      <c r="M60" s="172"/>
      <c r="N60" s="172"/>
      <c r="O60" s="172"/>
      <c r="P60" s="172"/>
      <c r="Q60" s="172"/>
      <c r="R60" s="172"/>
      <c r="S60" s="172"/>
      <c r="T60" s="172"/>
      <c r="U60" s="95">
        <v>1000</v>
      </c>
    </row>
    <row r="61" spans="1:21" ht="15.75" x14ac:dyDescent="0.25">
      <c r="A61" s="52">
        <v>55</v>
      </c>
      <c r="B61" s="14" t="s">
        <v>76</v>
      </c>
      <c r="C61" s="23" t="s">
        <v>40</v>
      </c>
      <c r="D61" s="21"/>
      <c r="E61" s="21"/>
      <c r="F61" s="21"/>
      <c r="G61" s="21"/>
      <c r="H61" s="21"/>
      <c r="I61" s="21"/>
      <c r="J61" s="21"/>
      <c r="K61" s="21"/>
      <c r="L61" s="21"/>
      <c r="M61" s="170"/>
      <c r="N61" s="170"/>
      <c r="O61" s="170"/>
      <c r="P61" s="170"/>
      <c r="Q61" s="170"/>
      <c r="R61" s="170"/>
      <c r="S61" s="170"/>
      <c r="T61" s="170"/>
      <c r="U61" s="53" t="s">
        <v>40</v>
      </c>
    </row>
    <row r="62" spans="1:21" ht="15.75" x14ac:dyDescent="0.25">
      <c r="A62" s="52">
        <v>56</v>
      </c>
      <c r="B62" s="14" t="s">
        <v>44</v>
      </c>
      <c r="C62" s="23" t="s">
        <v>40</v>
      </c>
      <c r="D62" s="21"/>
      <c r="E62" s="21"/>
      <c r="F62" s="21"/>
      <c r="G62" s="21"/>
      <c r="H62" s="21">
        <v>2000</v>
      </c>
      <c r="I62" s="21"/>
      <c r="J62" s="21"/>
      <c r="K62" s="21"/>
      <c r="L62" s="21"/>
      <c r="M62" s="170"/>
      <c r="N62" s="170"/>
      <c r="O62" s="170"/>
      <c r="P62" s="170"/>
      <c r="Q62" s="170"/>
      <c r="R62" s="170"/>
      <c r="S62" s="170"/>
      <c r="T62" s="170"/>
      <c r="U62" s="53" t="s">
        <v>143</v>
      </c>
    </row>
    <row r="63" spans="1:21" ht="15.75" x14ac:dyDescent="0.25">
      <c r="A63" s="52">
        <v>57</v>
      </c>
      <c r="B63" s="14" t="s">
        <v>77</v>
      </c>
      <c r="C63" s="23" t="s">
        <v>87</v>
      </c>
      <c r="D63" s="21"/>
      <c r="E63" s="21"/>
      <c r="F63" s="21"/>
      <c r="G63" s="21"/>
      <c r="H63" s="21"/>
      <c r="I63" s="21"/>
      <c r="J63" s="21"/>
      <c r="K63" s="21"/>
      <c r="L63" s="21"/>
      <c r="M63" s="170"/>
      <c r="N63" s="170"/>
      <c r="O63" s="170"/>
      <c r="P63" s="170"/>
      <c r="Q63" s="170"/>
      <c r="R63" s="170"/>
      <c r="S63" s="170"/>
      <c r="T63" s="170"/>
      <c r="U63" s="53" t="s">
        <v>87</v>
      </c>
    </row>
    <row r="64" spans="1:21" ht="15.75" x14ac:dyDescent="0.25">
      <c r="A64" s="52">
        <v>58</v>
      </c>
      <c r="B64" s="14" t="s">
        <v>78</v>
      </c>
      <c r="C64" s="23" t="s">
        <v>86</v>
      </c>
      <c r="D64" s="21"/>
      <c r="E64" s="21"/>
      <c r="F64" s="21"/>
      <c r="G64" s="21"/>
      <c r="H64" s="21"/>
      <c r="I64" s="21"/>
      <c r="J64" s="21"/>
      <c r="K64" s="21"/>
      <c r="L64" s="21"/>
      <c r="M64" s="170"/>
      <c r="N64" s="170"/>
      <c r="O64" s="170"/>
      <c r="P64" s="170"/>
      <c r="Q64" s="170"/>
      <c r="R64" s="170"/>
      <c r="S64" s="170"/>
      <c r="T64" s="170"/>
      <c r="U64" s="53" t="s">
        <v>86</v>
      </c>
    </row>
    <row r="65" spans="1:21" ht="15.75" x14ac:dyDescent="0.25">
      <c r="A65" s="52">
        <v>59</v>
      </c>
      <c r="B65" s="14" t="s">
        <v>79</v>
      </c>
      <c r="C65" s="23" t="s">
        <v>40</v>
      </c>
      <c r="D65" s="21"/>
      <c r="E65" s="21"/>
      <c r="F65" s="21"/>
      <c r="G65" s="21"/>
      <c r="H65" s="21"/>
      <c r="I65" s="21"/>
      <c r="J65" s="21"/>
      <c r="K65" s="21"/>
      <c r="L65" s="21"/>
      <c r="M65" s="170"/>
      <c r="N65" s="170"/>
      <c r="O65" s="170"/>
      <c r="P65" s="170"/>
      <c r="Q65" s="170"/>
      <c r="R65" s="170"/>
      <c r="S65" s="170"/>
      <c r="T65" s="170"/>
      <c r="U65" s="53" t="s">
        <v>40</v>
      </c>
    </row>
    <row r="66" spans="1:21" ht="15.75" x14ac:dyDescent="0.25">
      <c r="A66" s="52">
        <v>60</v>
      </c>
      <c r="B66" s="14" t="s">
        <v>80</v>
      </c>
      <c r="C66" s="23" t="s">
        <v>86</v>
      </c>
      <c r="D66" s="21"/>
      <c r="E66" s="21"/>
      <c r="F66" s="21"/>
      <c r="G66" s="21"/>
      <c r="H66" s="21"/>
      <c r="I66" s="21"/>
      <c r="J66" s="21"/>
      <c r="K66" s="21"/>
      <c r="L66" s="21"/>
      <c r="M66" s="170"/>
      <c r="N66" s="170"/>
      <c r="O66" s="170"/>
      <c r="P66" s="170"/>
      <c r="Q66" s="170"/>
      <c r="R66" s="170"/>
      <c r="S66" s="170"/>
      <c r="T66" s="170"/>
      <c r="U66" s="53" t="s">
        <v>86</v>
      </c>
    </row>
    <row r="67" spans="1:21" ht="15.75" x14ac:dyDescent="0.25">
      <c r="A67" s="52">
        <v>61</v>
      </c>
      <c r="B67" s="14" t="s">
        <v>81</v>
      </c>
      <c r="C67" s="23" t="s">
        <v>88</v>
      </c>
      <c r="D67" s="21"/>
      <c r="E67" s="21"/>
      <c r="F67" s="21"/>
      <c r="G67" s="21"/>
      <c r="H67" s="21"/>
      <c r="I67" s="21"/>
      <c r="J67" s="21"/>
      <c r="K67" s="21"/>
      <c r="L67" s="21"/>
      <c r="M67" s="170"/>
      <c r="N67" s="170"/>
      <c r="O67" s="170"/>
      <c r="P67" s="170"/>
      <c r="Q67" s="170"/>
      <c r="R67" s="170"/>
      <c r="S67" s="170"/>
      <c r="T67" s="170"/>
      <c r="U67" s="53" t="s">
        <v>88</v>
      </c>
    </row>
    <row r="68" spans="1:21" ht="15.75" x14ac:dyDescent="0.25">
      <c r="A68" s="52">
        <v>62</v>
      </c>
      <c r="B68" s="14" t="s">
        <v>82</v>
      </c>
      <c r="C68" s="23" t="s">
        <v>83</v>
      </c>
      <c r="D68" s="21"/>
      <c r="E68" s="21"/>
      <c r="F68" s="21"/>
      <c r="G68" s="21"/>
      <c r="H68" s="21"/>
      <c r="I68" s="21"/>
      <c r="J68" s="21"/>
      <c r="K68" s="21"/>
      <c r="L68" s="21"/>
      <c r="M68" s="170"/>
      <c r="N68" s="170"/>
      <c r="O68" s="170"/>
      <c r="P68" s="170"/>
      <c r="Q68" s="170"/>
      <c r="R68" s="170"/>
      <c r="S68" s="170"/>
      <c r="T68" s="170"/>
      <c r="U68" s="53" t="s">
        <v>83</v>
      </c>
    </row>
    <row r="69" spans="1:21" s="101" customFormat="1" ht="16.5" thickBot="1" x14ac:dyDescent="0.3">
      <c r="A69" s="105">
        <v>63</v>
      </c>
      <c r="B69" s="106" t="s">
        <v>66</v>
      </c>
      <c r="C69" s="107" t="s">
        <v>63</v>
      </c>
      <c r="D69" s="108"/>
      <c r="E69" s="108">
        <v>1</v>
      </c>
      <c r="F69" s="108">
        <v>1</v>
      </c>
      <c r="G69" s="108">
        <v>3</v>
      </c>
      <c r="H69" s="108"/>
      <c r="I69" s="108"/>
      <c r="J69" s="108"/>
      <c r="K69" s="108"/>
      <c r="L69" s="108"/>
      <c r="M69" s="173"/>
      <c r="N69" s="173"/>
      <c r="O69" s="173"/>
      <c r="P69" s="173"/>
      <c r="Q69" s="173"/>
      <c r="R69" s="173"/>
      <c r="S69" s="173"/>
      <c r="T69" s="173"/>
      <c r="U69" s="109" t="s">
        <v>117</v>
      </c>
    </row>
    <row r="70" spans="1:21" s="87" customFormat="1" ht="16.5" thickBot="1" x14ac:dyDescent="0.3">
      <c r="A70" s="88">
        <v>64</v>
      </c>
      <c r="B70" s="89" t="s">
        <v>108</v>
      </c>
      <c r="C70" s="90"/>
      <c r="D70" s="91"/>
      <c r="E70" s="91">
        <v>2</v>
      </c>
      <c r="F70" s="91">
        <v>1000</v>
      </c>
      <c r="G70" s="91"/>
      <c r="H70" s="91"/>
      <c r="I70" s="91"/>
      <c r="J70" s="91"/>
      <c r="K70" s="91"/>
      <c r="L70" s="91"/>
      <c r="M70" s="174"/>
      <c r="N70" s="174"/>
      <c r="O70" s="174"/>
      <c r="P70" s="174"/>
      <c r="Q70" s="174"/>
      <c r="R70" s="174"/>
      <c r="S70" s="174"/>
      <c r="T70" s="174"/>
      <c r="U70" s="92" t="s">
        <v>109</v>
      </c>
    </row>
    <row r="71" spans="1:21" ht="16.5" thickBot="1" x14ac:dyDescent="0.3">
      <c r="A71" s="88">
        <v>65</v>
      </c>
      <c r="B71" s="89" t="s">
        <v>96</v>
      </c>
      <c r="C71" s="90">
        <v>1</v>
      </c>
      <c r="D71" s="91"/>
      <c r="E71" s="91"/>
      <c r="F71" s="91"/>
      <c r="G71" s="91"/>
      <c r="H71" s="91"/>
      <c r="I71" s="91"/>
      <c r="J71" s="91"/>
      <c r="K71" s="91"/>
      <c r="L71" s="91"/>
      <c r="M71" s="174"/>
      <c r="N71" s="174"/>
      <c r="O71" s="174"/>
      <c r="P71" s="174"/>
      <c r="Q71" s="174"/>
      <c r="R71" s="174"/>
      <c r="S71" s="174"/>
      <c r="T71" s="174"/>
      <c r="U71" s="131">
        <f>SUM(C71:L71)</f>
        <v>1</v>
      </c>
    </row>
  </sheetData>
  <sortState ref="B9:I36">
    <sortCondition ref="B9:B36"/>
  </sortState>
  <mergeCells count="1">
    <mergeCell ref="A3:A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B74"/>
  <sheetViews>
    <sheetView showGridLines="0" topLeftCell="I15" zoomScale="110" zoomScaleNormal="110" workbookViewId="0">
      <selection activeCell="Z4" sqref="Z4:Z32"/>
    </sheetView>
  </sheetViews>
  <sheetFormatPr baseColWidth="10" defaultRowHeight="15" x14ac:dyDescent="0.25"/>
  <cols>
    <col min="1" max="1" width="5.7109375" customWidth="1"/>
    <col min="2" max="2" width="32.28515625" customWidth="1"/>
    <col min="3" max="3" width="21.7109375" customWidth="1"/>
    <col min="4" max="5" width="8.42578125" style="3" customWidth="1"/>
    <col min="6" max="8" width="10" style="3" customWidth="1"/>
    <col min="9" max="10" width="8.42578125" style="3" customWidth="1"/>
    <col min="11" max="24" width="6.7109375" style="3" customWidth="1"/>
    <col min="25" max="25" width="13" customWidth="1"/>
    <col min="26" max="26" width="22" bestFit="1" customWidth="1"/>
    <col min="27" max="27" width="11.42578125" customWidth="1"/>
  </cols>
  <sheetData>
    <row r="2" spans="1:27" ht="15.75" thickBot="1" x14ac:dyDescent="0.3"/>
    <row r="3" spans="1:27" ht="30.75" thickBot="1" x14ac:dyDescent="0.3">
      <c r="A3" s="27" t="s">
        <v>36</v>
      </c>
      <c r="B3" s="182" t="s">
        <v>37</v>
      </c>
      <c r="C3" s="55" t="s">
        <v>38</v>
      </c>
      <c r="D3" s="56">
        <v>42928</v>
      </c>
      <c r="E3" s="56">
        <v>42929</v>
      </c>
      <c r="F3" s="56">
        <v>42930</v>
      </c>
      <c r="G3" s="56">
        <v>42931</v>
      </c>
      <c r="H3" s="56">
        <v>42932</v>
      </c>
      <c r="I3" s="56">
        <v>42933</v>
      </c>
      <c r="J3" s="56">
        <v>42934</v>
      </c>
      <c r="K3" s="56">
        <v>42935</v>
      </c>
      <c r="L3" s="56">
        <v>42936</v>
      </c>
      <c r="M3" s="56">
        <v>42937</v>
      </c>
      <c r="N3" s="56">
        <v>42938</v>
      </c>
      <c r="O3" s="56">
        <v>42939</v>
      </c>
      <c r="P3" s="56">
        <v>42940</v>
      </c>
      <c r="Q3" s="56">
        <v>42941</v>
      </c>
      <c r="R3" s="56">
        <v>42942</v>
      </c>
      <c r="S3" s="56">
        <v>42943</v>
      </c>
      <c r="T3" s="56">
        <v>42944</v>
      </c>
      <c r="U3" s="56">
        <v>42945</v>
      </c>
      <c r="V3" s="56">
        <v>42946</v>
      </c>
      <c r="W3" s="56">
        <v>42947</v>
      </c>
      <c r="X3" s="179" t="s">
        <v>164</v>
      </c>
      <c r="Y3" s="179" t="s">
        <v>39</v>
      </c>
      <c r="Z3" s="179" t="s">
        <v>35</v>
      </c>
    </row>
    <row r="4" spans="1:27" x14ac:dyDescent="0.25">
      <c r="A4" s="28">
        <v>1</v>
      </c>
      <c r="B4" s="5" t="str">
        <f>+'INVENTARIO INICIAL'!B7</f>
        <v>AGUA</v>
      </c>
      <c r="C4" s="4">
        <f>+'INVENTARIO INICIAL'!U7</f>
        <v>10</v>
      </c>
      <c r="D4" s="16"/>
      <c r="E4" s="16"/>
      <c r="F4" s="16"/>
      <c r="G4" s="16"/>
      <c r="H4" s="16"/>
      <c r="I4" s="16"/>
      <c r="J4" s="16"/>
      <c r="K4" s="16">
        <v>1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81">
        <v>2</v>
      </c>
      <c r="Y4" s="5">
        <f>SUM(D4:X4)</f>
        <v>3</v>
      </c>
      <c r="Z4" s="180">
        <f>C4-Y4</f>
        <v>7</v>
      </c>
      <c r="AA4" s="177"/>
    </row>
    <row r="5" spans="1:27" x14ac:dyDescent="0.25">
      <c r="A5" s="28">
        <v>2</v>
      </c>
      <c r="B5" s="2" t="str">
        <f>+'INVENTARIO INICIAL'!B8</f>
        <v>BEBIDA CUBA LIBRE</v>
      </c>
      <c r="C5" s="4">
        <f>+'INVENTARIO INICIAL'!U8</f>
        <v>13</v>
      </c>
      <c r="D5" s="16"/>
      <c r="E5" s="16"/>
      <c r="F5" s="16"/>
      <c r="G5" s="16"/>
      <c r="H5" s="16"/>
      <c r="I5" s="16"/>
      <c r="J5" s="16"/>
      <c r="K5" s="16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2">
        <f t="shared" ref="Y5:Y32" si="0">SUM(D5:X5)</f>
        <v>0</v>
      </c>
      <c r="Z5" s="176">
        <f t="shared" ref="Z5:Z32" si="1">C5-Y5</f>
        <v>13</v>
      </c>
      <c r="AA5" s="177"/>
    </row>
    <row r="6" spans="1:27" x14ac:dyDescent="0.25">
      <c r="A6" s="28">
        <v>3</v>
      </c>
      <c r="B6" s="2" t="str">
        <f>+'INVENTARIO INICIAL'!B9</f>
        <v>BEBIDA ENERGETICA MAX</v>
      </c>
      <c r="C6" s="4">
        <f>+'INVENTARIO INICIAL'!U9</f>
        <v>16</v>
      </c>
      <c r="D6" s="16"/>
      <c r="E6" s="16"/>
      <c r="F6" s="16">
        <v>2</v>
      </c>
      <c r="G6" s="16">
        <v>6</v>
      </c>
      <c r="H6" s="16"/>
      <c r="I6" s="16"/>
      <c r="J6" s="16"/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2">
        <f t="shared" si="0"/>
        <v>8</v>
      </c>
      <c r="Z6" s="176">
        <f t="shared" si="1"/>
        <v>8</v>
      </c>
      <c r="AA6" s="177"/>
    </row>
    <row r="7" spans="1:27" x14ac:dyDescent="0.25">
      <c r="A7" s="28">
        <v>4</v>
      </c>
      <c r="B7" s="2" t="str">
        <f>+'INVENTARIO INICIAL'!B10</f>
        <v>BEBIDA SMIRNOF BERRY</v>
      </c>
      <c r="C7" s="4">
        <f>+'INVENTARIO INICIAL'!U10</f>
        <v>19</v>
      </c>
      <c r="D7" s="16"/>
      <c r="E7" s="16"/>
      <c r="F7" s="16"/>
      <c r="G7" s="16"/>
      <c r="H7" s="16"/>
      <c r="I7" s="16"/>
      <c r="J7" s="16"/>
      <c r="K7" s="16">
        <v>2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6">
        <v>2</v>
      </c>
      <c r="Y7" s="130">
        <f t="shared" si="0"/>
        <v>4</v>
      </c>
      <c r="Z7" s="178">
        <f t="shared" si="1"/>
        <v>15</v>
      </c>
      <c r="AA7" s="177"/>
    </row>
    <row r="8" spans="1:27" x14ac:dyDescent="0.25">
      <c r="A8" s="28">
        <v>5</v>
      </c>
      <c r="B8" s="2" t="str">
        <f>+'INVENTARIO INICIAL'!B11</f>
        <v>BEBIDA SMIRNOF NEGRA</v>
      </c>
      <c r="C8" s="4">
        <f>+'INVENTARIO INICIAL'!U11</f>
        <v>11</v>
      </c>
      <c r="D8" s="16"/>
      <c r="E8" s="16"/>
      <c r="F8" s="16"/>
      <c r="G8" s="16"/>
      <c r="H8" s="16"/>
      <c r="I8" s="16"/>
      <c r="J8" s="16">
        <v>2</v>
      </c>
      <c r="K8" s="16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6">
        <v>3</v>
      </c>
      <c r="Y8" s="130">
        <f t="shared" si="0"/>
        <v>5</v>
      </c>
      <c r="Z8" s="178">
        <f t="shared" si="1"/>
        <v>6</v>
      </c>
      <c r="AA8" s="177"/>
    </row>
    <row r="9" spans="1:27" x14ac:dyDescent="0.25">
      <c r="A9" s="28">
        <v>6</v>
      </c>
      <c r="B9" s="2" t="str">
        <f>+'INVENTARIO INICIAL'!B12</f>
        <v>BEBIDA SMIRNOF ROJA</v>
      </c>
      <c r="C9" s="4">
        <f>+'INVENTARIO INICIAL'!U12</f>
        <v>16</v>
      </c>
      <c r="D9" s="16"/>
      <c r="E9" s="16"/>
      <c r="F9" s="16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6">
        <v>5</v>
      </c>
      <c r="Y9" s="130">
        <f t="shared" si="0"/>
        <v>5</v>
      </c>
      <c r="Z9" s="178">
        <f t="shared" si="1"/>
        <v>11</v>
      </c>
      <c r="AA9" s="177"/>
    </row>
    <row r="10" spans="1:27" x14ac:dyDescent="0.25">
      <c r="A10" s="28">
        <v>7</v>
      </c>
      <c r="B10" s="2" t="str">
        <f>+'INVENTARIO INICIAL'!B13</f>
        <v>BEBIDA SMIRNOF VERDE</v>
      </c>
      <c r="C10" s="4">
        <f>+'INVENTARIO INICIAL'!U13</f>
        <v>22</v>
      </c>
      <c r="D10" s="16"/>
      <c r="E10" s="16"/>
      <c r="F10" s="16"/>
      <c r="G10" s="16"/>
      <c r="H10" s="16"/>
      <c r="I10" s="16"/>
      <c r="J10" s="16"/>
      <c r="K10" s="16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6">
        <v>8</v>
      </c>
      <c r="Y10" s="130">
        <f t="shared" si="0"/>
        <v>8</v>
      </c>
      <c r="Z10" s="178">
        <f t="shared" si="1"/>
        <v>14</v>
      </c>
      <c r="AA10" s="177"/>
    </row>
    <row r="11" spans="1:27" x14ac:dyDescent="0.25">
      <c r="A11" s="28">
        <v>8</v>
      </c>
      <c r="B11" s="2" t="str">
        <f>+'INVENTARIO INICIAL'!B14</f>
        <v>BENDITO TE</v>
      </c>
      <c r="C11" s="4">
        <f>+'INVENTARIO INICIAL'!U14</f>
        <v>4</v>
      </c>
      <c r="D11" s="16"/>
      <c r="E11" s="16"/>
      <c r="F11" s="16"/>
      <c r="G11" s="16"/>
      <c r="H11" s="16"/>
      <c r="I11" s="16"/>
      <c r="J11" s="16"/>
      <c r="K11" s="16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6"/>
      <c r="Y11" s="130">
        <f t="shared" si="0"/>
        <v>0</v>
      </c>
      <c r="Z11" s="178">
        <f t="shared" si="1"/>
        <v>4</v>
      </c>
      <c r="AA11" s="177"/>
    </row>
    <row r="12" spans="1:27" x14ac:dyDescent="0.25">
      <c r="A12" s="28">
        <v>9</v>
      </c>
      <c r="B12" s="2" t="str">
        <f>+'INVENTARIO INICIAL'!B15</f>
        <v>CERVEZA BAVARIA GOLD</v>
      </c>
      <c r="C12" s="4">
        <f>+'INVENTARIO INICIAL'!U15</f>
        <v>11</v>
      </c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6"/>
      <c r="Y12" s="130">
        <f t="shared" si="0"/>
        <v>0</v>
      </c>
      <c r="Z12" s="178">
        <f t="shared" si="1"/>
        <v>11</v>
      </c>
      <c r="AA12" s="177"/>
    </row>
    <row r="13" spans="1:27" x14ac:dyDescent="0.25">
      <c r="A13" s="28">
        <v>10</v>
      </c>
      <c r="B13" s="2" t="str">
        <f>+'INVENTARIO INICIAL'!B16</f>
        <v>CERVEZA BAVARIA LIGHT</v>
      </c>
      <c r="C13" s="4">
        <f>+'INVENTARIO INICIAL'!U16</f>
        <v>37</v>
      </c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6">
        <v>5</v>
      </c>
      <c r="Y13" s="130">
        <f t="shared" si="0"/>
        <v>5</v>
      </c>
      <c r="Z13" s="178">
        <f t="shared" si="1"/>
        <v>32</v>
      </c>
      <c r="AA13" s="177"/>
    </row>
    <row r="14" spans="1:27" x14ac:dyDescent="0.25">
      <c r="A14" s="28">
        <v>11</v>
      </c>
      <c r="B14" s="2" t="str">
        <f>+'INVENTARIO INICIAL'!B17</f>
        <v>CERVEZA BAVARIA RED</v>
      </c>
      <c r="C14" s="4">
        <f>+'INVENTARIO INICIAL'!U17</f>
        <v>4</v>
      </c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6">
        <v>1</v>
      </c>
      <c r="Y14" s="130">
        <f t="shared" si="0"/>
        <v>1</v>
      </c>
      <c r="Z14" s="178">
        <f t="shared" si="1"/>
        <v>3</v>
      </c>
      <c r="AA14" s="177"/>
    </row>
    <row r="15" spans="1:27" x14ac:dyDescent="0.25">
      <c r="A15" s="28">
        <v>12</v>
      </c>
      <c r="B15" s="2" t="str">
        <f>+'INVENTARIO INICIAL'!B18</f>
        <v>CERVEZA CORONA</v>
      </c>
      <c r="C15" s="4">
        <f>+'INVENTARIO INICIAL'!U18</f>
        <v>50</v>
      </c>
      <c r="D15" s="16">
        <v>4</v>
      </c>
      <c r="E15" s="16">
        <v>6</v>
      </c>
      <c r="F15" s="16"/>
      <c r="G15" s="16">
        <v>3</v>
      </c>
      <c r="H15" s="16">
        <v>10</v>
      </c>
      <c r="I15" s="16"/>
      <c r="J15" s="16">
        <v>1</v>
      </c>
      <c r="K15" s="16">
        <v>8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6"/>
      <c r="Y15" s="130">
        <f t="shared" si="0"/>
        <v>32</v>
      </c>
      <c r="Z15" s="178">
        <f t="shared" si="1"/>
        <v>18</v>
      </c>
      <c r="AA15" s="177"/>
    </row>
    <row r="16" spans="1:27" x14ac:dyDescent="0.25">
      <c r="A16" s="28">
        <v>13</v>
      </c>
      <c r="B16" s="2" t="str">
        <f>+'INVENTARIO INICIAL'!B19</f>
        <v>CERVEZA HEINEKEN</v>
      </c>
      <c r="C16" s="4">
        <f>+'INVENTARIO INICIAL'!U19</f>
        <v>64</v>
      </c>
      <c r="D16" s="16"/>
      <c r="E16" s="16"/>
      <c r="F16" s="16"/>
      <c r="G16" s="16"/>
      <c r="H16" s="16"/>
      <c r="I16" s="16"/>
      <c r="J16" s="16"/>
      <c r="K16" s="16">
        <v>6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6">
        <v>5</v>
      </c>
      <c r="Y16" s="130">
        <f t="shared" si="0"/>
        <v>11</v>
      </c>
      <c r="Z16" s="178">
        <f t="shared" si="1"/>
        <v>53</v>
      </c>
      <c r="AA16" s="177"/>
    </row>
    <row r="17" spans="1:27" x14ac:dyDescent="0.25">
      <c r="A17" s="28">
        <v>14</v>
      </c>
      <c r="B17" s="2" t="str">
        <f>+'INVENTARIO INICIAL'!B20</f>
        <v>CERVEZA IMPERIAL</v>
      </c>
      <c r="C17" s="4">
        <f>+'INVENTARIO INICIAL'!U20</f>
        <v>659</v>
      </c>
      <c r="D17" s="16">
        <v>57</v>
      </c>
      <c r="E17" s="16">
        <v>60</v>
      </c>
      <c r="F17" s="16">
        <v>172</v>
      </c>
      <c r="G17" s="16"/>
      <c r="H17" s="16">
        <v>226</v>
      </c>
      <c r="I17" s="16">
        <v>1</v>
      </c>
      <c r="J17" s="16">
        <v>37</v>
      </c>
      <c r="K17" s="16">
        <v>26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6">
        <v>49</v>
      </c>
      <c r="Y17" s="130">
        <f t="shared" si="0"/>
        <v>628</v>
      </c>
      <c r="Z17" s="178">
        <f t="shared" si="1"/>
        <v>31</v>
      </c>
      <c r="AA17" s="177"/>
    </row>
    <row r="18" spans="1:27" x14ac:dyDescent="0.25">
      <c r="A18" s="28">
        <v>15</v>
      </c>
      <c r="B18" s="2" t="str">
        <f>+'INVENTARIO INICIAL'!B21</f>
        <v>CERVEZA IMPERIAL LIGHT</v>
      </c>
      <c r="C18" s="4">
        <f>+'INVENTARIO INICIAL'!U21</f>
        <v>61</v>
      </c>
      <c r="D18" s="16"/>
      <c r="E18" s="16"/>
      <c r="F18" s="16"/>
      <c r="G18" s="16"/>
      <c r="H18" s="16"/>
      <c r="I18" s="16">
        <v>28</v>
      </c>
      <c r="J18" s="16"/>
      <c r="K18" s="16">
        <v>6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6">
        <v>23</v>
      </c>
      <c r="Y18" s="130">
        <f t="shared" si="0"/>
        <v>57</v>
      </c>
      <c r="Z18" s="178">
        <f t="shared" si="1"/>
        <v>4</v>
      </c>
      <c r="AA18" s="177"/>
    </row>
    <row r="19" spans="1:27" x14ac:dyDescent="0.25">
      <c r="A19" s="28">
        <v>16</v>
      </c>
      <c r="B19" s="2" t="str">
        <f>+'INVENTARIO INICIAL'!B22</f>
        <v>CERVEZA IMPERIAL SILVER</v>
      </c>
      <c r="C19" s="4">
        <f>+'INVENTARIO INICIAL'!U22</f>
        <v>606</v>
      </c>
      <c r="D19" s="16"/>
      <c r="E19" s="16"/>
      <c r="F19" s="16"/>
      <c r="G19" s="16">
        <v>435</v>
      </c>
      <c r="H19" s="16">
        <v>19</v>
      </c>
      <c r="I19" s="16">
        <v>3</v>
      </c>
      <c r="J19" s="16">
        <v>40</v>
      </c>
      <c r="K19" s="16">
        <v>29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6">
        <v>41</v>
      </c>
      <c r="Y19" s="130">
        <f t="shared" si="0"/>
        <v>567</v>
      </c>
      <c r="Z19" s="178">
        <f t="shared" si="1"/>
        <v>39</v>
      </c>
      <c r="AA19" s="177"/>
    </row>
    <row r="20" spans="1:27" x14ac:dyDescent="0.25">
      <c r="A20" s="28">
        <v>17</v>
      </c>
      <c r="B20" s="2" t="str">
        <f>+'INVENTARIO INICIAL'!B23</f>
        <v>CERVEZA IMPERIAL SILVER GRANDE</v>
      </c>
      <c r="C20" s="4">
        <f>+'INVENTARIO INICIAL'!U23</f>
        <v>96</v>
      </c>
      <c r="D20" s="16"/>
      <c r="E20" s="16">
        <v>13</v>
      </c>
      <c r="F20" s="16">
        <v>45</v>
      </c>
      <c r="G20" s="16"/>
      <c r="H20" s="16">
        <v>8</v>
      </c>
      <c r="I20" s="16"/>
      <c r="J20" s="16"/>
      <c r="K20" s="16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6">
        <v>30</v>
      </c>
      <c r="Y20" s="130">
        <f t="shared" si="0"/>
        <v>96</v>
      </c>
      <c r="Z20" s="178">
        <f t="shared" si="1"/>
        <v>0</v>
      </c>
      <c r="AA20" s="177"/>
    </row>
    <row r="21" spans="1:27" x14ac:dyDescent="0.25">
      <c r="A21" s="28">
        <v>18</v>
      </c>
      <c r="B21" s="2" t="str">
        <f>+'INVENTARIO INICIAL'!B24</f>
        <v>CERVEZA IMPERIRAL GRANDE</v>
      </c>
      <c r="C21" s="4">
        <f>+'INVENTARIO INICIAL'!U24</f>
        <v>98</v>
      </c>
      <c r="D21" s="16">
        <v>6</v>
      </c>
      <c r="E21" s="16"/>
      <c r="F21" s="16">
        <v>45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>
        <v>47</v>
      </c>
      <c r="Y21" s="130">
        <f t="shared" si="0"/>
        <v>98</v>
      </c>
      <c r="Z21" s="178">
        <f t="shared" si="1"/>
        <v>0</v>
      </c>
      <c r="AA21" s="177"/>
    </row>
    <row r="22" spans="1:27" x14ac:dyDescent="0.25">
      <c r="A22" s="28">
        <v>19</v>
      </c>
      <c r="B22" s="2" t="str">
        <f>+'INVENTARIO INICIAL'!B25</f>
        <v>CERVEZA PILSEN</v>
      </c>
      <c r="C22" s="4">
        <f>+'INVENTARIO INICIAL'!U25</f>
        <v>193</v>
      </c>
      <c r="D22" s="16"/>
      <c r="E22" s="16"/>
      <c r="F22" s="16"/>
      <c r="G22" s="16"/>
      <c r="H22" s="16"/>
      <c r="I22" s="16"/>
      <c r="J22" s="16">
        <v>6</v>
      </c>
      <c r="K22" s="16">
        <v>11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6">
        <v>144</v>
      </c>
      <c r="Y22" s="130">
        <f t="shared" si="0"/>
        <v>161</v>
      </c>
      <c r="Z22" s="178">
        <f t="shared" si="1"/>
        <v>32</v>
      </c>
      <c r="AA22" s="177"/>
    </row>
    <row r="23" spans="1:27" x14ac:dyDescent="0.25">
      <c r="A23" s="28">
        <v>20</v>
      </c>
      <c r="B23" s="2" t="str">
        <f>+'INVENTARIO INICIAL'!B26</f>
        <v>CERVEZA PILSEN GRANDE</v>
      </c>
      <c r="C23" s="4">
        <f>+'INVENTARIO INICIAL'!U26</f>
        <v>68</v>
      </c>
      <c r="D23" s="16"/>
      <c r="E23" s="16"/>
      <c r="F23" s="16"/>
      <c r="G23" s="16">
        <v>68</v>
      </c>
      <c r="H23" s="16"/>
      <c r="I23" s="16">
        <v>2</v>
      </c>
      <c r="J23" s="16"/>
      <c r="K23" s="16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6">
        <v>-2</v>
      </c>
      <c r="Y23" s="130">
        <f t="shared" si="0"/>
        <v>68</v>
      </c>
      <c r="Z23" s="178">
        <f t="shared" si="1"/>
        <v>0</v>
      </c>
      <c r="AA23" s="177"/>
    </row>
    <row r="24" spans="1:27" x14ac:dyDescent="0.25">
      <c r="A24" s="28">
        <v>21</v>
      </c>
      <c r="B24" s="2" t="str">
        <f>+'INVENTARIO INICIAL'!B27</f>
        <v>CERVEZA ROCK LIMON</v>
      </c>
      <c r="C24" s="4">
        <f>+'INVENTARIO INICIAL'!U27</f>
        <v>60</v>
      </c>
      <c r="D24" s="16"/>
      <c r="E24" s="16"/>
      <c r="F24" s="16"/>
      <c r="G24" s="16"/>
      <c r="H24" s="16"/>
      <c r="I24" s="16"/>
      <c r="J24" s="16"/>
      <c r="K24" s="16">
        <v>4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6">
        <v>32</v>
      </c>
      <c r="Y24" s="130">
        <f t="shared" si="0"/>
        <v>36</v>
      </c>
      <c r="Z24" s="178">
        <f t="shared" si="1"/>
        <v>24</v>
      </c>
      <c r="AA24" s="177"/>
    </row>
    <row r="25" spans="1:27" x14ac:dyDescent="0.25">
      <c r="A25" s="28">
        <v>22</v>
      </c>
      <c r="B25" s="2" t="str">
        <f>+'INVENTARIO INICIAL'!B28</f>
        <v>FRESCA</v>
      </c>
      <c r="C25" s="4">
        <f>+'INVENTARIO INICIAL'!U28</f>
        <v>0</v>
      </c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6"/>
      <c r="Y25" s="130">
        <f t="shared" si="0"/>
        <v>0</v>
      </c>
      <c r="Z25" s="178">
        <f t="shared" si="1"/>
        <v>0</v>
      </c>
      <c r="AA25" s="177"/>
    </row>
    <row r="26" spans="1:27" x14ac:dyDescent="0.25">
      <c r="A26" s="28">
        <v>23</v>
      </c>
      <c r="B26" s="2" t="str">
        <f>+'INVENTARIO INICIAL'!B29</f>
        <v>GINGER</v>
      </c>
      <c r="C26" s="4">
        <f>+'INVENTARIO INICIAL'!U29</f>
        <v>28</v>
      </c>
      <c r="D26" s="16"/>
      <c r="E26" s="16"/>
      <c r="F26" s="16"/>
      <c r="G26" s="16"/>
      <c r="H26" s="16"/>
      <c r="I26" s="16"/>
      <c r="J26" s="16"/>
      <c r="K26" s="16">
        <v>1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6">
        <v>14</v>
      </c>
      <c r="Y26" s="130">
        <f t="shared" si="0"/>
        <v>15</v>
      </c>
      <c r="Z26" s="178">
        <f t="shared" si="1"/>
        <v>13</v>
      </c>
      <c r="AA26" s="177"/>
    </row>
    <row r="27" spans="1:27" x14ac:dyDescent="0.25">
      <c r="A27" s="28">
        <v>24</v>
      </c>
      <c r="B27" s="2" t="str">
        <f>+'INVENTARIO INICIAL'!B30</f>
        <v>PEPSI</v>
      </c>
      <c r="C27" s="4">
        <f>+'INVENTARIO INICIAL'!U30</f>
        <v>8</v>
      </c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6">
        <v>8</v>
      </c>
      <c r="Y27" s="130">
        <f t="shared" si="0"/>
        <v>8</v>
      </c>
      <c r="Z27" s="178">
        <f t="shared" si="1"/>
        <v>0</v>
      </c>
      <c r="AA27" s="177"/>
    </row>
    <row r="28" spans="1:27" x14ac:dyDescent="0.25">
      <c r="A28" s="28">
        <v>25</v>
      </c>
      <c r="B28" s="2" t="str">
        <f>+'INVENTARIO INICIAL'!B31</f>
        <v>SMIRNOF NUEVA</v>
      </c>
      <c r="C28" s="4">
        <f>+'INVENTARIO INICIAL'!U31</f>
        <v>2</v>
      </c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6"/>
      <c r="Y28" s="130">
        <f t="shared" si="0"/>
        <v>0</v>
      </c>
      <c r="Z28" s="178">
        <f t="shared" si="1"/>
        <v>2</v>
      </c>
      <c r="AA28" s="177"/>
    </row>
    <row r="29" spans="1:27" x14ac:dyDescent="0.25">
      <c r="A29" s="28">
        <v>26</v>
      </c>
      <c r="B29" s="2" t="str">
        <f>+'INVENTARIO INICIAL'!B32</f>
        <v>SODA</v>
      </c>
      <c r="C29" s="4">
        <f>+'INVENTARIO INICIAL'!U32</f>
        <v>12</v>
      </c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6">
        <v>3</v>
      </c>
      <c r="Y29" s="130">
        <f t="shared" si="0"/>
        <v>3</v>
      </c>
      <c r="Z29" s="178">
        <f t="shared" si="1"/>
        <v>9</v>
      </c>
      <c r="AA29" s="177"/>
    </row>
    <row r="30" spans="1:27" x14ac:dyDescent="0.25">
      <c r="A30" s="28">
        <v>27</v>
      </c>
      <c r="B30" s="2" t="str">
        <f>+'INVENTARIO INICIAL'!B33</f>
        <v>TROPICAL DE FRUTAS</v>
      </c>
      <c r="C30" s="4">
        <f>+'INVENTARIO INICIAL'!U33</f>
        <v>0</v>
      </c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6"/>
      <c r="Y30" s="130">
        <f t="shared" si="0"/>
        <v>0</v>
      </c>
      <c r="Z30" s="178">
        <f t="shared" si="1"/>
        <v>0</v>
      </c>
      <c r="AA30" s="177"/>
    </row>
    <row r="31" spans="1:27" x14ac:dyDescent="0.25">
      <c r="A31" s="28">
        <v>28</v>
      </c>
      <c r="B31" s="2" t="str">
        <f>+'INVENTARIO INICIAL'!B34</f>
        <v>TROPICAL DE MELOCOTON</v>
      </c>
      <c r="C31" s="4">
        <f>+'INVENTARIO INICIAL'!U34</f>
        <v>16</v>
      </c>
      <c r="D31" s="16"/>
      <c r="E31" s="16"/>
      <c r="F31" s="16"/>
      <c r="G31" s="16"/>
      <c r="H31" s="16"/>
      <c r="I31" s="16"/>
      <c r="J31" s="16">
        <v>1</v>
      </c>
      <c r="K31" s="1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6">
        <v>3</v>
      </c>
      <c r="Y31" s="130">
        <f t="shared" si="0"/>
        <v>4</v>
      </c>
      <c r="Z31" s="178">
        <f t="shared" si="1"/>
        <v>12</v>
      </c>
      <c r="AA31" s="177"/>
    </row>
    <row r="32" spans="1:27" x14ac:dyDescent="0.25">
      <c r="A32" s="28">
        <v>29</v>
      </c>
      <c r="B32" s="2" t="str">
        <f>+'INVENTARIO INICIAL'!B35</f>
        <v>TROPICAL TE FRIO CON LIMON</v>
      </c>
      <c r="C32" s="4">
        <f>+'INVENTARIO INICIAL'!U35</f>
        <v>24</v>
      </c>
      <c r="D32" s="16"/>
      <c r="E32" s="16"/>
      <c r="F32" s="16"/>
      <c r="G32" s="16"/>
      <c r="H32" s="16"/>
      <c r="I32" s="16">
        <v>1</v>
      </c>
      <c r="J32" s="16">
        <v>1</v>
      </c>
      <c r="K32" s="16">
        <v>1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6">
        <v>9</v>
      </c>
      <c r="Y32" s="130">
        <f t="shared" si="0"/>
        <v>12</v>
      </c>
      <c r="Z32" s="178">
        <f t="shared" si="1"/>
        <v>12</v>
      </c>
      <c r="AA32" s="177"/>
    </row>
    <row r="33" spans="1:28" ht="21" x14ac:dyDescent="0.35">
      <c r="A33" s="185" t="s">
        <v>89</v>
      </c>
      <c r="B33" s="185"/>
      <c r="C33" s="18">
        <f>SUM(C4:C32)</f>
        <v>2208</v>
      </c>
      <c r="D33" s="18">
        <f>SUM(D4:D32)</f>
        <v>67</v>
      </c>
      <c r="E33" s="18">
        <f t="shared" ref="E33:R33" si="2">SUM(E4:E32)</f>
        <v>79</v>
      </c>
      <c r="F33" s="18">
        <f t="shared" si="2"/>
        <v>264</v>
      </c>
      <c r="G33" s="18">
        <f t="shared" si="2"/>
        <v>512</v>
      </c>
      <c r="H33" s="18">
        <f t="shared" si="2"/>
        <v>263</v>
      </c>
      <c r="I33" s="18">
        <f t="shared" si="2"/>
        <v>35</v>
      </c>
      <c r="J33" s="18">
        <f t="shared" si="2"/>
        <v>88</v>
      </c>
      <c r="K33" s="18">
        <f t="shared" si="2"/>
        <v>95</v>
      </c>
      <c r="L33" s="18">
        <f t="shared" si="2"/>
        <v>0</v>
      </c>
      <c r="M33" s="18">
        <f t="shared" si="2"/>
        <v>0</v>
      </c>
      <c r="N33" s="18">
        <f t="shared" si="2"/>
        <v>0</v>
      </c>
      <c r="O33" s="18">
        <f t="shared" si="2"/>
        <v>0</v>
      </c>
      <c r="P33" s="18">
        <f t="shared" si="2"/>
        <v>0</v>
      </c>
      <c r="Q33" s="18">
        <f t="shared" si="2"/>
        <v>0</v>
      </c>
      <c r="R33" s="18">
        <f t="shared" si="2"/>
        <v>0</v>
      </c>
      <c r="S33" s="18">
        <f t="shared" ref="S33" si="3">SUM(S4:S32)</f>
        <v>0</v>
      </c>
      <c r="T33" s="18">
        <f t="shared" ref="T33" si="4">SUM(T4:T32)</f>
        <v>0</v>
      </c>
      <c r="U33" s="18">
        <f t="shared" ref="U33" si="5">SUM(U4:U32)</f>
        <v>0</v>
      </c>
      <c r="V33" s="18">
        <f t="shared" ref="V33" si="6">SUM(V4:V32)</f>
        <v>0</v>
      </c>
      <c r="W33" s="18">
        <f t="shared" ref="W33" si="7">SUM(W4:W32)</f>
        <v>0</v>
      </c>
      <c r="X33" s="18"/>
      <c r="Y33" s="18">
        <f t="shared" ref="Y33:Z33" si="8">SUM(Y4:Y32)</f>
        <v>1835</v>
      </c>
      <c r="Z33" s="18">
        <f t="shared" si="8"/>
        <v>373</v>
      </c>
    </row>
    <row r="34" spans="1:28" x14ac:dyDescent="0.25">
      <c r="A34" s="7"/>
      <c r="B34" s="7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7"/>
      <c r="Z34" s="7"/>
    </row>
    <row r="35" spans="1:28" x14ac:dyDescent="0.25">
      <c r="A35" s="7"/>
      <c r="B35" s="7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7"/>
      <c r="Z35" s="7"/>
    </row>
    <row r="36" spans="1:28" x14ac:dyDescent="0.25">
      <c r="A36" s="7"/>
      <c r="B36" s="7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7"/>
      <c r="Z36" s="7"/>
    </row>
    <row r="37" spans="1:28" ht="30" x14ac:dyDescent="0.25">
      <c r="A37" s="27" t="s">
        <v>36</v>
      </c>
      <c r="B37" s="54" t="s">
        <v>37</v>
      </c>
      <c r="C37" s="55" t="s">
        <v>38</v>
      </c>
      <c r="D37" s="56">
        <v>42928</v>
      </c>
      <c r="E37" s="56">
        <v>42929</v>
      </c>
      <c r="F37" s="56">
        <v>42930</v>
      </c>
      <c r="G37" s="56">
        <v>42931</v>
      </c>
      <c r="H37" s="56">
        <v>42932</v>
      </c>
      <c r="I37" s="56">
        <v>42933</v>
      </c>
      <c r="J37" s="56">
        <v>42934</v>
      </c>
      <c r="K37" s="56">
        <v>42935</v>
      </c>
      <c r="L37" s="56">
        <v>42936</v>
      </c>
      <c r="M37" s="56">
        <v>42937</v>
      </c>
      <c r="N37" s="56">
        <v>42938</v>
      </c>
      <c r="O37" s="56">
        <v>42939</v>
      </c>
      <c r="P37" s="56">
        <v>42940</v>
      </c>
      <c r="Q37" s="56">
        <v>42941</v>
      </c>
      <c r="R37" s="56">
        <v>42942</v>
      </c>
      <c r="S37" s="56">
        <v>42943</v>
      </c>
      <c r="T37" s="56">
        <v>42944</v>
      </c>
      <c r="U37" s="56">
        <v>42945</v>
      </c>
      <c r="V37" s="56">
        <v>42946</v>
      </c>
      <c r="W37" s="56">
        <v>42947</v>
      </c>
      <c r="X37" s="56"/>
      <c r="Y37" s="55" t="s">
        <v>39</v>
      </c>
      <c r="Z37" s="55" t="s">
        <v>35</v>
      </c>
    </row>
    <row r="38" spans="1:28" x14ac:dyDescent="0.25">
      <c r="A38" s="29">
        <v>30</v>
      </c>
      <c r="B38" s="5" t="str">
        <f>+'INVENTARIO INICIAL'!B36</f>
        <v>GINEBRA ENTRE CONCHA 1 LITRO</v>
      </c>
      <c r="C38" s="6" t="str">
        <f>+'INVENTARIO INICIAL'!C36</f>
        <v>700 m.l</v>
      </c>
      <c r="D38" s="129">
        <v>3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>
        <f t="shared" ref="Y38:Y61" si="9">SUM(D38:W38)</f>
        <v>3</v>
      </c>
      <c r="Z38" s="10" t="str">
        <f>+'INVENTARIO INICIAL'!U36</f>
        <v>700 m.l</v>
      </c>
    </row>
    <row r="39" spans="1:28" x14ac:dyDescent="0.25">
      <c r="A39" s="28">
        <v>31</v>
      </c>
      <c r="B39" s="2" t="str">
        <f>+'INVENTARIO INICIAL'!B37</f>
        <v>WHISKY PASPORT SCOTCH 1 LITRO</v>
      </c>
      <c r="C39" s="6" t="str">
        <f>+'INVENTARIO INICIAL'!C37</f>
        <v>1 LITRO</v>
      </c>
      <c r="D39" s="130"/>
      <c r="E39" s="130"/>
      <c r="F39" s="130"/>
      <c r="G39" s="130"/>
      <c r="H39" s="130">
        <v>12</v>
      </c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>
        <f t="shared" si="9"/>
        <v>12</v>
      </c>
      <c r="Z39" s="10" t="str">
        <f>+'INVENTARIO INICIAL'!U37</f>
        <v>1 LITRO</v>
      </c>
    </row>
    <row r="40" spans="1:28" x14ac:dyDescent="0.25">
      <c r="A40" s="28">
        <v>32</v>
      </c>
      <c r="B40" s="2" t="str">
        <f>+'INVENTARIO INICIAL'!B38</f>
        <v>WHISKY PASPORT SCOTCH 1 LITRO</v>
      </c>
      <c r="C40" s="6" t="str">
        <f>+'INVENTARIO INICIAL'!C38</f>
        <v>1 LITRO</v>
      </c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>
        <f>SUM(D40:W40)</f>
        <v>0</v>
      </c>
      <c r="Z40" s="10" t="str">
        <f>+'INVENTARIO INICIAL'!U38</f>
        <v>1 LITRO</v>
      </c>
    </row>
    <row r="41" spans="1:28" x14ac:dyDescent="0.25">
      <c r="A41" s="28">
        <v>33</v>
      </c>
      <c r="B41" s="2" t="str">
        <f>+'INVENTARIO INICIAL'!B39</f>
        <v>WHISKY JHONNIE WALKER</v>
      </c>
      <c r="C41" s="6" t="str">
        <f>+'INVENTARIO INICIAL'!C39</f>
        <v>1 LITRO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>
        <f t="shared" si="9"/>
        <v>0</v>
      </c>
      <c r="Z41" s="10" t="str">
        <f>+'INVENTARIO INICIAL'!U39</f>
        <v>1 LITRO</v>
      </c>
    </row>
    <row r="42" spans="1:28" x14ac:dyDescent="0.25">
      <c r="A42" s="28">
        <v>34</v>
      </c>
      <c r="B42" s="2" t="str">
        <f>+'INVENTARIO INICIAL'!B40</f>
        <v>TEQUILA JOSE CUERVO</v>
      </c>
      <c r="C42" s="6" t="str">
        <f>+'INVENTARIO INICIAL'!C40</f>
        <v>750 m.l</v>
      </c>
      <c r="D42" s="130"/>
      <c r="E42" s="130"/>
      <c r="F42" s="130"/>
      <c r="G42" s="130"/>
      <c r="H42" s="130"/>
      <c r="I42" s="130">
        <v>2.5</v>
      </c>
      <c r="J42" s="130"/>
      <c r="K42" s="130">
        <v>1</v>
      </c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>
        <f t="shared" si="9"/>
        <v>3.5</v>
      </c>
      <c r="Z42" s="10" t="str">
        <f>+'INVENTARIO INICIAL'!U40</f>
        <v>750 m.l</v>
      </c>
    </row>
    <row r="43" spans="1:28" x14ac:dyDescent="0.25">
      <c r="A43" s="28">
        <v>35</v>
      </c>
      <c r="B43" s="2" t="str">
        <f>+'INVENTARIO INICIAL'!B41</f>
        <v>VINO TINTO VIÑA LINZAR</v>
      </c>
      <c r="C43" s="6" t="str">
        <f>+'INVENTARIO INICIAL'!C41</f>
        <v>3 BOTELLAS 750 m.l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>
        <f t="shared" si="9"/>
        <v>0</v>
      </c>
      <c r="Z43" s="10" t="str">
        <f>+'INVENTARIO INICIAL'!U41</f>
        <v>3 BOTELLAS 750 m.l</v>
      </c>
    </row>
    <row r="44" spans="1:28" x14ac:dyDescent="0.25">
      <c r="A44" s="28">
        <v>36</v>
      </c>
      <c r="B44" s="2" t="str">
        <f>+'INVENTARIO INICIAL'!B42</f>
        <v xml:space="preserve"> VINO FRONTERA CONCHA DE CHILE</v>
      </c>
      <c r="C44" s="6" t="str">
        <f>+'INVENTARIO INICIAL'!C42</f>
        <v>2 BOTELLAS DE 1500 m.l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>
        <f t="shared" si="9"/>
        <v>0</v>
      </c>
      <c r="Z44" s="10" t="str">
        <f>+'INVENTARIO INICIAL'!U42</f>
        <v>2 BOTELLAS DE 1500 m.l</v>
      </c>
    </row>
    <row r="45" spans="1:28" x14ac:dyDescent="0.25">
      <c r="A45" s="28">
        <v>37</v>
      </c>
      <c r="B45" s="2" t="str">
        <f>+'INVENTARIO INICIAL'!B43</f>
        <v>BAYLES 1000 M.L</v>
      </c>
      <c r="C45" s="6" t="str">
        <f>+'INVENTARIO INICIAL'!C43</f>
        <v>800 m.l</v>
      </c>
      <c r="D45" s="130"/>
      <c r="E45" s="130"/>
      <c r="F45" s="130"/>
      <c r="G45" s="130"/>
      <c r="H45" s="130">
        <v>0.5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>
        <f t="shared" si="9"/>
        <v>0.5</v>
      </c>
      <c r="Z45" s="10" t="str">
        <f>+'INVENTARIO INICIAL'!U43</f>
        <v>2800 M.L</v>
      </c>
      <c r="AB45">
        <f>422/20</f>
        <v>21.1</v>
      </c>
    </row>
    <row r="46" spans="1:28" x14ac:dyDescent="0.25">
      <c r="A46" s="28">
        <v>38</v>
      </c>
      <c r="B46" s="2" t="str">
        <f>+'INVENTARIO INICIAL'!B44</f>
        <v>TEQUILA ROS</v>
      </c>
      <c r="C46" s="6" t="str">
        <f>+'INVENTARIO INICIAL'!C44</f>
        <v>1 COPA</v>
      </c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>
        <f t="shared" si="9"/>
        <v>0</v>
      </c>
      <c r="Z46" s="10" t="str">
        <f>+'INVENTARIO INICIAL'!U44</f>
        <v>1 COPA</v>
      </c>
    </row>
    <row r="47" spans="1:28" x14ac:dyDescent="0.25">
      <c r="A47" s="28">
        <v>39</v>
      </c>
      <c r="B47" s="2" t="str">
        <f>+'INVENTARIO INICIAL'!B45</f>
        <v>CHILIGUARO</v>
      </c>
      <c r="C47" s="6" t="str">
        <f>+'INVENTARIO INICIAL'!C45</f>
        <v>75 m.l</v>
      </c>
      <c r="D47" s="130">
        <v>2</v>
      </c>
      <c r="E47" s="130"/>
      <c r="F47" s="130">
        <v>1</v>
      </c>
      <c r="G47" s="130"/>
      <c r="H47" s="130">
        <v>1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>
        <f t="shared" si="9"/>
        <v>4</v>
      </c>
      <c r="Z47" s="10" t="str">
        <f>+'INVENTARIO INICIAL'!U45</f>
        <v>75 ñ</v>
      </c>
    </row>
    <row r="48" spans="1:28" x14ac:dyDescent="0.25">
      <c r="A48" s="28">
        <v>40</v>
      </c>
      <c r="B48" s="2" t="str">
        <f>+'INVENTARIO INICIAL'!B46</f>
        <v>WHISKY J.B</v>
      </c>
      <c r="C48" s="6" t="str">
        <f>+'INVENTARIO INICIAL'!C46</f>
        <v>800 m.l</v>
      </c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>
        <f t="shared" si="9"/>
        <v>0</v>
      </c>
      <c r="Z48" s="10" t="str">
        <f>+'INVENTARIO INICIAL'!U46</f>
        <v>1.800 m.l</v>
      </c>
    </row>
    <row r="49" spans="1:26" x14ac:dyDescent="0.25">
      <c r="A49" s="28">
        <v>41</v>
      </c>
      <c r="B49" s="2" t="str">
        <f>+'INVENTARIO INICIAL'!B47</f>
        <v>WHISKY JHNONNIE WALKER ROJO</v>
      </c>
      <c r="C49" s="6" t="str">
        <f>+'INVENTARIO INICIAL'!C47</f>
        <v>750 M.L</v>
      </c>
      <c r="D49" s="130"/>
      <c r="E49" s="130"/>
      <c r="F49" s="130"/>
      <c r="G49" s="130"/>
      <c r="H49" s="130"/>
      <c r="I49" s="130"/>
      <c r="J49" s="130"/>
      <c r="K49" s="130" t="s">
        <v>148</v>
      </c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>
        <f t="shared" si="9"/>
        <v>0</v>
      </c>
      <c r="Z49" s="10" t="str">
        <f>+'INVENTARIO INICIAL'!U47</f>
        <v>1.750 M.L</v>
      </c>
    </row>
    <row r="50" spans="1:26" x14ac:dyDescent="0.25">
      <c r="A50" s="28">
        <v>42</v>
      </c>
      <c r="B50" s="2" t="str">
        <f>+'INVENTARIO INICIAL'!B48</f>
        <v>TEQUILA JOSE CUERVO</v>
      </c>
      <c r="C50" s="6" t="str">
        <f>+'INVENTARIO INICIAL'!C48</f>
        <v>600 m.l</v>
      </c>
      <c r="D50" s="130"/>
      <c r="E50" s="130"/>
      <c r="F50" s="130"/>
      <c r="G50" s="130"/>
      <c r="H50" s="130"/>
      <c r="I50" s="130"/>
      <c r="J50" s="130"/>
      <c r="K50" s="130">
        <v>1</v>
      </c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>
        <f t="shared" si="9"/>
        <v>1</v>
      </c>
      <c r="Z50" s="10" t="str">
        <f>+'INVENTARIO INICIAL'!U48</f>
        <v>600 ML</v>
      </c>
    </row>
    <row r="51" spans="1:26" x14ac:dyDescent="0.25">
      <c r="A51" s="28">
        <v>43</v>
      </c>
      <c r="B51" s="2" t="str">
        <f>+'INVENTARIO INICIAL'!B49</f>
        <v>WHISKY SOMETHING</v>
      </c>
      <c r="C51" s="6" t="str">
        <f>+'INVENTARIO INICIAL'!C49</f>
        <v>750 m.l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>
        <f t="shared" si="9"/>
        <v>0</v>
      </c>
      <c r="Z51" s="10" t="str">
        <f>+'INVENTARIO INICIAL'!U49</f>
        <v>750 m.l</v>
      </c>
    </row>
    <row r="52" spans="1:26" x14ac:dyDescent="0.25">
      <c r="A52" s="28">
        <v>44</v>
      </c>
      <c r="B52" s="2" t="str">
        <f>+'INVENTARIO INICIAL'!B50</f>
        <v>RON CENTENARIO 4 AÑOS BLANCO</v>
      </c>
      <c r="C52" s="6" t="str">
        <f>+'INVENTARIO INICIAL'!C50</f>
        <v>750 m.l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>
        <f t="shared" si="9"/>
        <v>0</v>
      </c>
      <c r="Z52" s="10" t="str">
        <f>+'INVENTARIO INICIAL'!U50</f>
        <v>750 m.l</v>
      </c>
    </row>
    <row r="53" spans="1:26" x14ac:dyDescent="0.25">
      <c r="A53" s="28">
        <v>45</v>
      </c>
      <c r="B53" s="2" t="str">
        <f>+'INVENTARIO INICIAL'!B51</f>
        <v>RON CENTENARIO 5 AÑOS</v>
      </c>
      <c r="C53" s="6" t="str">
        <f>+'INVENTARIO INICIAL'!C51</f>
        <v>900 m.l</v>
      </c>
      <c r="D53" s="130"/>
      <c r="E53" s="130"/>
      <c r="F53" s="130"/>
      <c r="G53" s="130">
        <v>1</v>
      </c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>
        <f>SUM(D53:W53)</f>
        <v>1</v>
      </c>
      <c r="Z53" s="10" t="str">
        <f>+'INVENTARIO INICIAL'!U51</f>
        <v>900 m.l</v>
      </c>
    </row>
    <row r="54" spans="1:26" x14ac:dyDescent="0.25">
      <c r="A54" s="28">
        <v>46</v>
      </c>
      <c r="B54" s="2" t="str">
        <f>+'INVENTARIO INICIAL'!B52</f>
        <v>MALIBU</v>
      </c>
      <c r="C54" s="6" t="str">
        <f>+'INVENTARIO INICIAL'!C52</f>
        <v>80 m.l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>
        <f t="shared" si="9"/>
        <v>0</v>
      </c>
      <c r="Z54" s="10" t="str">
        <f>+'INVENTARIO INICIAL'!U52</f>
        <v>80 m.l</v>
      </c>
    </row>
    <row r="55" spans="1:26" x14ac:dyDescent="0.25">
      <c r="A55" s="28">
        <v>47</v>
      </c>
      <c r="B55" s="2" t="str">
        <f>+'INVENTARIO INICIAL'!B53</f>
        <v>CACIQUE</v>
      </c>
      <c r="C55" s="6" t="str">
        <f>+'INVENTARIO INICIAL'!C53</f>
        <v>700 m.l</v>
      </c>
      <c r="D55" s="130"/>
      <c r="E55" s="130">
        <v>9</v>
      </c>
      <c r="F55" s="130">
        <v>12</v>
      </c>
      <c r="G55" s="130"/>
      <c r="H55" s="130"/>
      <c r="I55" s="130">
        <v>6</v>
      </c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>
        <f t="shared" si="9"/>
        <v>27</v>
      </c>
      <c r="Z55" s="10" t="str">
        <f>+'INVENTARIO INICIAL'!U53</f>
        <v>3.700 m.l</v>
      </c>
    </row>
    <row r="56" spans="1:26" x14ac:dyDescent="0.25">
      <c r="A56" s="28">
        <v>48</v>
      </c>
      <c r="B56" s="2" t="str">
        <f>+'INVENTARIO INICIAL'!B54</f>
        <v>BUCHAMANS DELUXE</v>
      </c>
      <c r="C56" s="6" t="str">
        <f>+'INVENTARIO INICIAL'!C54</f>
        <v>1 COPA</v>
      </c>
      <c r="D56" s="130"/>
      <c r="E56" s="130"/>
      <c r="F56" s="130"/>
      <c r="G56" s="130"/>
      <c r="H56" s="130"/>
      <c r="I56" s="130"/>
      <c r="J56" s="130">
        <v>6</v>
      </c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>
        <f t="shared" si="9"/>
        <v>6</v>
      </c>
      <c r="Z56" s="10" t="str">
        <f>+'INVENTARIO INICIAL'!U54</f>
        <v>1 COPA</v>
      </c>
    </row>
    <row r="57" spans="1:26" x14ac:dyDescent="0.25">
      <c r="A57" s="28">
        <v>49</v>
      </c>
      <c r="B57" s="2" t="str">
        <f>+'INVENTARIO INICIAL'!B55</f>
        <v>RON CENTENARIO</v>
      </c>
      <c r="C57" s="6" t="str">
        <f>+'INVENTARIO INICIAL'!C55</f>
        <v>700 m.l</v>
      </c>
      <c r="D57" s="130"/>
      <c r="E57" s="130"/>
      <c r="F57" s="130"/>
      <c r="G57" s="130"/>
      <c r="H57" s="130">
        <v>0.5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>
        <f t="shared" si="9"/>
        <v>0.5</v>
      </c>
      <c r="Z57" s="10" t="str">
        <f>+'INVENTARIO INICIAL'!U55</f>
        <v>700 m.l</v>
      </c>
    </row>
    <row r="58" spans="1:26" x14ac:dyDescent="0.25">
      <c r="A58" s="28">
        <v>50</v>
      </c>
      <c r="B58" s="2" t="str">
        <f>+'INVENTARIO INICIAL'!B56</f>
        <v>CHIVAS RIGAL</v>
      </c>
      <c r="C58" s="6" t="str">
        <f>+'INVENTARIO INICIAL'!C56</f>
        <v>700 m.l</v>
      </c>
      <c r="D58" s="130"/>
      <c r="E58" s="130"/>
      <c r="F58" s="130"/>
      <c r="G58" s="130">
        <v>2.5</v>
      </c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>
        <f t="shared" si="9"/>
        <v>2.5</v>
      </c>
      <c r="Z58" s="10" t="str">
        <f>+'INVENTARIO INICIAL'!U56</f>
        <v>700 m.l</v>
      </c>
    </row>
    <row r="59" spans="1:26" x14ac:dyDescent="0.25">
      <c r="A59" s="28">
        <v>51</v>
      </c>
      <c r="B59" s="2" t="str">
        <f>+'INVENTARIO INICIAL'!B57</f>
        <v>ANIS IMPERIAL</v>
      </c>
      <c r="C59" s="6">
        <f>+'INVENTARIO INICIAL'!C57</f>
        <v>1000</v>
      </c>
      <c r="D59" s="130"/>
      <c r="E59" s="130"/>
      <c r="F59" s="130">
        <v>1.5</v>
      </c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>
        <f t="shared" si="9"/>
        <v>1.5</v>
      </c>
      <c r="Z59" s="10" t="str">
        <f>+'INVENTARIO INICIAL'!U57</f>
        <v>1000 M.L</v>
      </c>
    </row>
    <row r="60" spans="1:26" x14ac:dyDescent="0.25">
      <c r="A60" s="28">
        <v>52</v>
      </c>
      <c r="B60" s="2" t="str">
        <f>+'INVENTARIO INICIAL'!B58</f>
        <v>WHISKY PASPORT SCOTCH 1 LITRO</v>
      </c>
      <c r="C60" s="6" t="str">
        <f>+'INVENTARIO INICIAL'!C58</f>
        <v>1/2 COPA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>
        <f t="shared" si="9"/>
        <v>0</v>
      </c>
      <c r="Z60" s="10" t="str">
        <f>+'INVENTARIO INICIAL'!U58</f>
        <v>1/2 COPA</v>
      </c>
    </row>
    <row r="61" spans="1:26" x14ac:dyDescent="0.25">
      <c r="A61" s="28">
        <v>53</v>
      </c>
      <c r="B61" s="2" t="str">
        <f>+'INVENTARIO INICIAL'!B59</f>
        <v>JOSE CUERVO</v>
      </c>
      <c r="C61" s="6" t="str">
        <f>+'INVENTARIO INICIAL'!C59</f>
        <v>1/2 COPA</v>
      </c>
      <c r="D61" s="130">
        <v>0.5</v>
      </c>
      <c r="E61" s="130"/>
      <c r="F61" s="130"/>
      <c r="G61" s="130"/>
      <c r="H61" s="130">
        <v>0.5</v>
      </c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>
        <f t="shared" si="9"/>
        <v>1</v>
      </c>
      <c r="Z61" s="10" t="str">
        <f>+'INVENTARIO INICIAL'!U59</f>
        <v>1/2 COPA</v>
      </c>
    </row>
    <row r="62" spans="1:26" x14ac:dyDescent="0.25">
      <c r="A62" s="28">
        <v>54</v>
      </c>
      <c r="B62" s="2" t="str">
        <f>+'INVENTARIO INICIAL'!B60</f>
        <v>JOSE  CUERVO ESPECIAL  TEQUILA BLANCO</v>
      </c>
      <c r="C62" s="6" t="str">
        <f>+'INVENTARIO INICIAL'!C60</f>
        <v>2 COPAS</v>
      </c>
      <c r="D62" s="130"/>
      <c r="E62" s="130"/>
      <c r="F62" s="130">
        <v>1.5</v>
      </c>
      <c r="G62" s="130">
        <v>2</v>
      </c>
      <c r="H62" s="130">
        <v>2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0">
        <f>+'INVENTARIO INICIAL'!U60</f>
        <v>1000</v>
      </c>
    </row>
    <row r="63" spans="1:26" x14ac:dyDescent="0.25">
      <c r="A63" s="28">
        <v>55</v>
      </c>
      <c r="B63" s="2" t="str">
        <f>+'INVENTARIO INICIAL'!B61</f>
        <v>WHISKY JHNONNIE WALKER NEGRO</v>
      </c>
      <c r="C63" s="6" t="str">
        <f>+'INVENTARIO INICIAL'!C61</f>
        <v>700 m.l</v>
      </c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0" t="str">
        <f>+'INVENTARIO INICIAL'!U61</f>
        <v>700 m.l</v>
      </c>
    </row>
    <row r="64" spans="1:26" x14ac:dyDescent="0.25">
      <c r="A64" s="28">
        <v>56</v>
      </c>
      <c r="B64" s="2" t="str">
        <f>+'INVENTARIO INICIAL'!B62</f>
        <v>WHISKY JHONNIE WALKER ROJO</v>
      </c>
      <c r="C64" s="6" t="str">
        <f>+'INVENTARIO INICIAL'!C62</f>
        <v>700 m.l</v>
      </c>
      <c r="D64" s="130">
        <v>6</v>
      </c>
      <c r="E64" s="130"/>
      <c r="F64" s="130"/>
      <c r="G64" s="130">
        <v>6</v>
      </c>
      <c r="H64" s="130">
        <v>4.5</v>
      </c>
      <c r="I64" s="130"/>
      <c r="J64" s="130">
        <v>4</v>
      </c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0" t="str">
        <f>+'INVENTARIO INICIAL'!U62</f>
        <v>2.700 m.l</v>
      </c>
    </row>
    <row r="65" spans="1:26" x14ac:dyDescent="0.25">
      <c r="A65" s="28">
        <v>57</v>
      </c>
      <c r="B65" s="2" t="str">
        <f>+'INVENTARIO INICIAL'!B63</f>
        <v>FLOR DE CAÑA</v>
      </c>
      <c r="C65" s="6" t="str">
        <f>+'INVENTARIO INICIAL'!C63</f>
        <v>680 m.l</v>
      </c>
      <c r="D65" s="130"/>
      <c r="E65" s="130"/>
      <c r="F65" s="130"/>
      <c r="G65" s="130">
        <v>2.5</v>
      </c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0" t="str">
        <f>+'INVENTARIO INICIAL'!U63</f>
        <v>680 m.l</v>
      </c>
    </row>
    <row r="66" spans="1:26" x14ac:dyDescent="0.25">
      <c r="A66" s="28">
        <v>58</v>
      </c>
      <c r="B66" s="2" t="str">
        <f>+'INVENTARIO INICIAL'!B64</f>
        <v>BRANDY VALDESPINO</v>
      </c>
      <c r="C66" s="6" t="str">
        <f>+'INVENTARIO INICIAL'!C64</f>
        <v>500 m.l</v>
      </c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0" t="str">
        <f>+'INVENTARIO INICIAL'!U64</f>
        <v>500 m.l</v>
      </c>
    </row>
    <row r="67" spans="1:26" x14ac:dyDescent="0.25">
      <c r="A67" s="28">
        <v>59</v>
      </c>
      <c r="B67" s="2" t="str">
        <f>+'INVENTARIO INICIAL'!B65</f>
        <v>GOTAS AMARGAS</v>
      </c>
      <c r="C67" s="6" t="str">
        <f>+'INVENTARIO INICIAL'!C65</f>
        <v>700 m.l</v>
      </c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0" t="str">
        <f>+'INVENTARIO INICIAL'!U65</f>
        <v>700 m.l</v>
      </c>
    </row>
    <row r="68" spans="1:26" x14ac:dyDescent="0.25">
      <c r="A68" s="28">
        <v>60</v>
      </c>
      <c r="B68" s="2" t="str">
        <f>+'INVENTARIO INICIAL'!B66</f>
        <v>WHISKY CRAWFORD</v>
      </c>
      <c r="C68" s="6" t="str">
        <f>+'INVENTARIO INICIAL'!C66</f>
        <v>500 m.l</v>
      </c>
      <c r="D68" s="130">
        <v>2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0" t="str">
        <f>+'INVENTARIO INICIAL'!U66</f>
        <v>500 m.l</v>
      </c>
    </row>
    <row r="69" spans="1:26" x14ac:dyDescent="0.25">
      <c r="A69" s="28">
        <v>61</v>
      </c>
      <c r="B69" s="2" t="str">
        <f>+'INVENTARIO INICIAL'!B67</f>
        <v>VODKA SMIRNOF</v>
      </c>
      <c r="C69" s="6" t="str">
        <f>+'INVENTARIO INICIAL'!C67</f>
        <v>400 m.l</v>
      </c>
      <c r="D69" s="130"/>
      <c r="E69" s="130"/>
      <c r="F69" s="130"/>
      <c r="G69" s="130">
        <v>1</v>
      </c>
      <c r="H69" s="130">
        <v>0.5</v>
      </c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0" t="str">
        <f>+'INVENTARIO INICIAL'!U67</f>
        <v>400 m.l</v>
      </c>
    </row>
    <row r="70" spans="1:26" x14ac:dyDescent="0.25">
      <c r="A70" s="28">
        <v>62</v>
      </c>
      <c r="B70" s="2" t="str">
        <f>+'INVENTARIO INICIAL'!B68</f>
        <v>RON COLORADO</v>
      </c>
      <c r="C70" s="6" t="str">
        <f>+'INVENTARIO INICIAL'!C68</f>
        <v>1 copa</v>
      </c>
      <c r="D70" s="130"/>
      <c r="E70" s="130">
        <v>1</v>
      </c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0" t="str">
        <f>+'INVENTARIO INICIAL'!U68</f>
        <v>1 copa</v>
      </c>
    </row>
    <row r="71" spans="1:26" x14ac:dyDescent="0.25">
      <c r="A71" s="28">
        <v>63</v>
      </c>
      <c r="B71" s="2" t="str">
        <f>+'INVENTARIO INICIAL'!B69</f>
        <v>CACIQUE</v>
      </c>
      <c r="C71" s="6" t="str">
        <f>+'INVENTARIO INICIAL'!C69</f>
        <v>900 m.l</v>
      </c>
      <c r="D71" s="130">
        <v>2</v>
      </c>
      <c r="E71" s="130">
        <v>11</v>
      </c>
      <c r="F71" s="130">
        <v>9</v>
      </c>
      <c r="G71" s="130">
        <v>30</v>
      </c>
      <c r="H71" s="130">
        <v>1</v>
      </c>
      <c r="I71" s="130"/>
      <c r="J71" s="130">
        <v>15</v>
      </c>
      <c r="K71" s="130">
        <v>6</v>
      </c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0" t="str">
        <f>+'INVENTARIO INICIAL'!U69</f>
        <v>5.900 ml</v>
      </c>
    </row>
    <row r="72" spans="1:26" x14ac:dyDescent="0.25">
      <c r="A72" s="28">
        <v>64</v>
      </c>
      <c r="B72" s="2" t="str">
        <f>+'INVENTARIO INICIAL'!B70</f>
        <v>ANTIOQUE</v>
      </c>
      <c r="C72" s="6">
        <f>+'INVENTARIO INICIAL'!C70</f>
        <v>0</v>
      </c>
      <c r="D72" s="130"/>
      <c r="E72" s="130"/>
      <c r="F72" s="130">
        <v>1</v>
      </c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0" t="str">
        <f>+'INVENTARIO INICIAL'!U70</f>
        <v>1000 ML</v>
      </c>
    </row>
    <row r="73" spans="1:26" x14ac:dyDescent="0.25">
      <c r="A73" s="28">
        <v>65</v>
      </c>
      <c r="B73" s="2" t="str">
        <f>+'INVENTARIO INICIAL'!B71</f>
        <v>JUGO DE TOMATE</v>
      </c>
      <c r="C73" s="6">
        <f>+'INVENTARIO INICIAL'!C71</f>
        <v>1</v>
      </c>
      <c r="D73" s="130"/>
      <c r="E73" s="130"/>
      <c r="F73" s="130">
        <v>2</v>
      </c>
      <c r="G73" s="130"/>
      <c r="H73" s="130">
        <v>1</v>
      </c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0">
        <f>+'INVENTARIO INICIAL'!U71</f>
        <v>1</v>
      </c>
    </row>
    <row r="74" spans="1:26" ht="21" x14ac:dyDescent="0.35">
      <c r="A74" s="185" t="s">
        <v>89</v>
      </c>
      <c r="B74" s="185"/>
      <c r="C74" s="18">
        <f>SUM(C38:C71)</f>
        <v>1000</v>
      </c>
      <c r="D74" s="18">
        <f>SUM(D38:D71)</f>
        <v>15.5</v>
      </c>
      <c r="E74" s="18">
        <f t="shared" ref="E74:Z74" si="10">SUM(E38:E71)</f>
        <v>21</v>
      </c>
      <c r="F74" s="18">
        <f t="shared" si="10"/>
        <v>25</v>
      </c>
      <c r="G74" s="18">
        <f t="shared" si="10"/>
        <v>45</v>
      </c>
      <c r="H74" s="18">
        <f t="shared" si="10"/>
        <v>22.5</v>
      </c>
      <c r="I74" s="18">
        <f t="shared" si="10"/>
        <v>8.5</v>
      </c>
      <c r="J74" s="18">
        <f t="shared" si="10"/>
        <v>25</v>
      </c>
      <c r="K74" s="18">
        <f t="shared" si="10"/>
        <v>8</v>
      </c>
      <c r="L74" s="18">
        <f t="shared" si="10"/>
        <v>0</v>
      </c>
      <c r="M74" s="18">
        <f t="shared" si="10"/>
        <v>0</v>
      </c>
      <c r="N74" s="18">
        <f t="shared" si="10"/>
        <v>0</v>
      </c>
      <c r="O74" s="18">
        <f t="shared" si="10"/>
        <v>0</v>
      </c>
      <c r="P74" s="18">
        <f t="shared" si="10"/>
        <v>0</v>
      </c>
      <c r="Q74" s="18">
        <f t="shared" si="10"/>
        <v>0</v>
      </c>
      <c r="R74" s="18">
        <f t="shared" si="10"/>
        <v>0</v>
      </c>
      <c r="S74" s="18">
        <f t="shared" si="10"/>
        <v>0</v>
      </c>
      <c r="T74" s="18">
        <f t="shared" si="10"/>
        <v>0</v>
      </c>
      <c r="U74" s="18">
        <f t="shared" si="10"/>
        <v>0</v>
      </c>
      <c r="V74" s="18">
        <f t="shared" si="10"/>
        <v>0</v>
      </c>
      <c r="W74" s="18">
        <f t="shared" si="10"/>
        <v>0</v>
      </c>
      <c r="X74" s="18"/>
      <c r="Y74" s="18">
        <f t="shared" si="10"/>
        <v>63.5</v>
      </c>
      <c r="Z74" s="18">
        <f t="shared" si="10"/>
        <v>1000</v>
      </c>
    </row>
  </sheetData>
  <mergeCells count="2">
    <mergeCell ref="A33:B33"/>
    <mergeCell ref="A74:B7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H67"/>
  <sheetViews>
    <sheetView showGridLines="0" topLeftCell="B1" workbookViewId="0">
      <selection activeCell="K16" sqref="K16"/>
    </sheetView>
  </sheetViews>
  <sheetFormatPr baseColWidth="10" defaultRowHeight="15" x14ac:dyDescent="0.25"/>
  <cols>
    <col min="2" max="2" width="6.28515625" customWidth="1"/>
    <col min="3" max="3" width="35.7109375" bestFit="1" customWidth="1"/>
    <col min="4" max="4" width="25.5703125" bestFit="1" customWidth="1"/>
    <col min="5" max="5" width="10.85546875" customWidth="1"/>
    <col min="6" max="6" width="11" customWidth="1"/>
    <col min="8" max="8" width="11.7109375" customWidth="1"/>
  </cols>
  <sheetData>
    <row r="1" spans="2:8" ht="15.75" thickBot="1" x14ac:dyDescent="0.3"/>
    <row r="2" spans="2:8" ht="15" customHeight="1" x14ac:dyDescent="0.25">
      <c r="B2" s="140" t="s">
        <v>90</v>
      </c>
      <c r="C2" s="141"/>
      <c r="D2" s="141"/>
      <c r="E2" s="141"/>
      <c r="F2" s="141"/>
      <c r="G2" s="141"/>
      <c r="H2" s="142"/>
    </row>
    <row r="3" spans="2:8" ht="15" customHeight="1" thickBot="1" x14ac:dyDescent="0.3">
      <c r="B3" s="143"/>
      <c r="C3" s="144"/>
      <c r="D3" s="144"/>
      <c r="E3" s="144"/>
      <c r="F3" s="144"/>
      <c r="G3" s="144"/>
      <c r="H3" s="145"/>
    </row>
    <row r="4" spans="2:8" ht="44.25" customHeight="1" thickBot="1" x14ac:dyDescent="0.3">
      <c r="B4" s="30" t="s">
        <v>36</v>
      </c>
      <c r="C4" s="31" t="s">
        <v>94</v>
      </c>
      <c r="D4" s="31" t="s">
        <v>91</v>
      </c>
      <c r="E4" s="31" t="s">
        <v>93</v>
      </c>
      <c r="F4" s="31" t="s">
        <v>92</v>
      </c>
      <c r="G4" s="31" t="s">
        <v>154</v>
      </c>
      <c r="H4" s="31" t="s">
        <v>165</v>
      </c>
    </row>
    <row r="5" spans="2:8" ht="16.5" thickBot="1" x14ac:dyDescent="0.3">
      <c r="B5" s="60">
        <v>1</v>
      </c>
      <c r="C5" s="118" t="str">
        <f>+'INVENTARIO INICIAL'!B7</f>
        <v>AGUA</v>
      </c>
      <c r="D5" s="116">
        <f>+FACTURACION!Z4</f>
        <v>7</v>
      </c>
      <c r="E5" s="117">
        <v>400</v>
      </c>
      <c r="F5" s="112">
        <f>+D5*E5</f>
        <v>2800</v>
      </c>
      <c r="G5" s="117">
        <v>1000</v>
      </c>
      <c r="H5" s="57">
        <f>+D5*G5</f>
        <v>7000</v>
      </c>
    </row>
    <row r="6" spans="2:8" ht="16.5" thickBot="1" x14ac:dyDescent="0.3">
      <c r="B6" s="110">
        <v>2</v>
      </c>
      <c r="C6" s="118" t="str">
        <f>+'INVENTARIO INICIAL'!B8</f>
        <v>BEBIDA CUBA LIBRE</v>
      </c>
      <c r="D6" s="116">
        <f>+FACTURACION!Z5</f>
        <v>13</v>
      </c>
      <c r="E6" s="117">
        <v>950</v>
      </c>
      <c r="F6" s="112">
        <f t="shared" ref="F6:F30" si="0">+D6*E6</f>
        <v>12350</v>
      </c>
      <c r="G6" s="117">
        <v>1000</v>
      </c>
      <c r="H6" s="57">
        <f t="shared" ref="H6:H30" si="1">+D6*G6</f>
        <v>13000</v>
      </c>
    </row>
    <row r="7" spans="2:8" ht="16.5" thickBot="1" x14ac:dyDescent="0.3">
      <c r="B7" s="60">
        <v>3</v>
      </c>
      <c r="C7" s="118" t="str">
        <f>+'INVENTARIO INICIAL'!B9</f>
        <v>BEBIDA ENERGETICA MAX</v>
      </c>
      <c r="D7" s="116">
        <f>+FACTURACION!Z6</f>
        <v>8</v>
      </c>
      <c r="E7" s="117">
        <v>1030</v>
      </c>
      <c r="F7" s="112">
        <f t="shared" si="0"/>
        <v>8240</v>
      </c>
      <c r="G7" s="117">
        <v>2000</v>
      </c>
      <c r="H7" s="57">
        <f t="shared" si="1"/>
        <v>16000</v>
      </c>
    </row>
    <row r="8" spans="2:8" ht="16.5" thickBot="1" x14ac:dyDescent="0.3">
      <c r="B8" s="110">
        <v>4</v>
      </c>
      <c r="C8" s="118" t="str">
        <f>+'INVENTARIO INICIAL'!B10</f>
        <v>BEBIDA SMIRNOF BERRY</v>
      </c>
      <c r="D8" s="116">
        <f>+FACTURACION!Z7</f>
        <v>15</v>
      </c>
      <c r="E8" s="117">
        <v>1030</v>
      </c>
      <c r="F8" s="112">
        <f t="shared" si="0"/>
        <v>15450</v>
      </c>
      <c r="G8" s="117">
        <v>2000</v>
      </c>
      <c r="H8" s="57">
        <f t="shared" si="1"/>
        <v>30000</v>
      </c>
    </row>
    <row r="9" spans="2:8" ht="16.5" thickBot="1" x14ac:dyDescent="0.3">
      <c r="B9" s="60">
        <v>5</v>
      </c>
      <c r="C9" s="118" t="str">
        <f>+'INVENTARIO INICIAL'!B11</f>
        <v>BEBIDA SMIRNOF NEGRA</v>
      </c>
      <c r="D9" s="116">
        <f>+FACTURACION!Z8</f>
        <v>6</v>
      </c>
      <c r="E9" s="117">
        <v>1030</v>
      </c>
      <c r="F9" s="112">
        <f t="shared" si="0"/>
        <v>6180</v>
      </c>
      <c r="G9" s="117">
        <v>2000</v>
      </c>
      <c r="H9" s="57">
        <f t="shared" si="1"/>
        <v>12000</v>
      </c>
    </row>
    <row r="10" spans="2:8" ht="16.5" thickBot="1" x14ac:dyDescent="0.3">
      <c r="B10" s="110">
        <v>6</v>
      </c>
      <c r="C10" s="118" t="str">
        <f>+'INVENTARIO INICIAL'!B12</f>
        <v>BEBIDA SMIRNOF ROJA</v>
      </c>
      <c r="D10" s="116">
        <f>+FACTURACION!Z9</f>
        <v>11</v>
      </c>
      <c r="E10" s="117">
        <v>1030</v>
      </c>
      <c r="F10" s="112">
        <f t="shared" si="0"/>
        <v>11330</v>
      </c>
      <c r="G10" s="117">
        <v>2000</v>
      </c>
      <c r="H10" s="57">
        <f t="shared" si="1"/>
        <v>22000</v>
      </c>
    </row>
    <row r="11" spans="2:8" ht="16.5" thickBot="1" x14ac:dyDescent="0.3">
      <c r="B11" s="60">
        <v>7</v>
      </c>
      <c r="C11" s="118" t="str">
        <f>+'INVENTARIO INICIAL'!B13</f>
        <v>BEBIDA SMIRNOF VERDE</v>
      </c>
      <c r="D11" s="116">
        <f>+FACTURACION!Z10</f>
        <v>14</v>
      </c>
      <c r="E11" s="117">
        <v>1030</v>
      </c>
      <c r="F11" s="112">
        <f t="shared" si="0"/>
        <v>14420</v>
      </c>
      <c r="G11" s="117">
        <v>2000</v>
      </c>
      <c r="H11" s="57">
        <f t="shared" si="1"/>
        <v>28000</v>
      </c>
    </row>
    <row r="12" spans="2:8" ht="16.5" thickBot="1" x14ac:dyDescent="0.3">
      <c r="B12" s="110">
        <v>8</v>
      </c>
      <c r="C12" s="118" t="str">
        <f>+'INVENTARIO INICIAL'!B14</f>
        <v>BENDITO TE</v>
      </c>
      <c r="D12" s="116">
        <f>+FACTURACION!Z11</f>
        <v>4</v>
      </c>
      <c r="E12" s="117">
        <v>600</v>
      </c>
      <c r="F12" s="112">
        <f t="shared" si="0"/>
        <v>2400</v>
      </c>
      <c r="G12" s="117">
        <v>1000</v>
      </c>
      <c r="H12" s="57">
        <f t="shared" si="1"/>
        <v>4000</v>
      </c>
    </row>
    <row r="13" spans="2:8" ht="16.5" thickBot="1" x14ac:dyDescent="0.3">
      <c r="B13" s="60">
        <v>9</v>
      </c>
      <c r="C13" s="118" t="str">
        <f>+'INVENTARIO INICIAL'!B15</f>
        <v>CERVEZA BAVARIA GOLD</v>
      </c>
      <c r="D13" s="116">
        <f>+FACTURACION!Z12</f>
        <v>11</v>
      </c>
      <c r="E13" s="117">
        <v>845</v>
      </c>
      <c r="F13" s="112">
        <f t="shared" si="0"/>
        <v>9295</v>
      </c>
      <c r="G13" s="117">
        <v>1500</v>
      </c>
      <c r="H13" s="57">
        <f t="shared" si="1"/>
        <v>16500</v>
      </c>
    </row>
    <row r="14" spans="2:8" ht="16.5" thickBot="1" x14ac:dyDescent="0.3">
      <c r="B14" s="110">
        <v>10</v>
      </c>
      <c r="C14" s="118" t="str">
        <f>+'INVENTARIO INICIAL'!B16</f>
        <v>CERVEZA BAVARIA LIGHT</v>
      </c>
      <c r="D14" s="116">
        <f>+FACTURACION!Z13</f>
        <v>32</v>
      </c>
      <c r="E14" s="117">
        <v>845</v>
      </c>
      <c r="F14" s="112">
        <f t="shared" si="0"/>
        <v>27040</v>
      </c>
      <c r="G14" s="117">
        <v>1500</v>
      </c>
      <c r="H14" s="57">
        <f t="shared" si="1"/>
        <v>48000</v>
      </c>
    </row>
    <row r="15" spans="2:8" ht="16.5" thickBot="1" x14ac:dyDescent="0.3">
      <c r="B15" s="60">
        <v>11</v>
      </c>
      <c r="C15" s="118" t="str">
        <f>+'INVENTARIO INICIAL'!B17</f>
        <v>CERVEZA BAVARIA RED</v>
      </c>
      <c r="D15" s="116">
        <f>+FACTURACION!Z14</f>
        <v>3</v>
      </c>
      <c r="E15" s="117">
        <v>845</v>
      </c>
      <c r="F15" s="112">
        <f t="shared" si="0"/>
        <v>2535</v>
      </c>
      <c r="G15" s="117">
        <v>1500</v>
      </c>
      <c r="H15" s="57">
        <f t="shared" si="1"/>
        <v>4500</v>
      </c>
    </row>
    <row r="16" spans="2:8" ht="16.5" thickBot="1" x14ac:dyDescent="0.3">
      <c r="B16" s="110">
        <v>12</v>
      </c>
      <c r="C16" s="119" t="str">
        <f>+'INVENTARIO INICIAL'!B18</f>
        <v>CERVEZA CORONA</v>
      </c>
      <c r="D16" s="116">
        <f>+FACTURACION!Z15</f>
        <v>18</v>
      </c>
      <c r="E16" s="117">
        <v>1025</v>
      </c>
      <c r="F16" s="112">
        <f t="shared" si="0"/>
        <v>18450</v>
      </c>
      <c r="G16" s="117">
        <v>2000</v>
      </c>
      <c r="H16" s="57">
        <f t="shared" si="1"/>
        <v>36000</v>
      </c>
    </row>
    <row r="17" spans="2:8" ht="16.5" thickBot="1" x14ac:dyDescent="0.3">
      <c r="B17" s="60">
        <v>13</v>
      </c>
      <c r="C17" s="120" t="str">
        <f>+'INVENTARIO INICIAL'!B19</f>
        <v>CERVEZA HEINEKEN</v>
      </c>
      <c r="D17" s="116">
        <f>+FACTURACION!Z16</f>
        <v>53</v>
      </c>
      <c r="E17" s="117">
        <v>925</v>
      </c>
      <c r="F17" s="112">
        <f t="shared" si="0"/>
        <v>49025</v>
      </c>
      <c r="G17" s="117">
        <v>1500</v>
      </c>
      <c r="H17" s="57">
        <f t="shared" si="1"/>
        <v>79500</v>
      </c>
    </row>
    <row r="18" spans="2:8" ht="16.5" thickBot="1" x14ac:dyDescent="0.3">
      <c r="B18" s="110">
        <v>14</v>
      </c>
      <c r="C18" s="111" t="str">
        <f>+'INVENTARIO INICIAL'!B20</f>
        <v>CERVEZA IMPERIAL</v>
      </c>
      <c r="D18" s="116">
        <f>+FACTURACION!Z17</f>
        <v>31</v>
      </c>
      <c r="E18" s="117">
        <v>600</v>
      </c>
      <c r="F18" s="112">
        <f t="shared" si="0"/>
        <v>18600</v>
      </c>
      <c r="G18" s="117">
        <v>1000</v>
      </c>
      <c r="H18" s="57">
        <f t="shared" si="1"/>
        <v>31000</v>
      </c>
    </row>
    <row r="19" spans="2:8" ht="16.5" thickBot="1" x14ac:dyDescent="0.3">
      <c r="B19" s="60">
        <v>15</v>
      </c>
      <c r="C19" s="115" t="str">
        <f>+'INVENTARIO INICIAL'!B21</f>
        <v>CERVEZA IMPERIAL LIGHT</v>
      </c>
      <c r="D19" s="116">
        <f>+FACTURACION!Z18</f>
        <v>4</v>
      </c>
      <c r="E19" s="117">
        <v>600</v>
      </c>
      <c r="F19" s="112">
        <f t="shared" si="0"/>
        <v>2400</v>
      </c>
      <c r="G19" s="117">
        <v>1000</v>
      </c>
      <c r="H19" s="57">
        <f t="shared" si="1"/>
        <v>4000</v>
      </c>
    </row>
    <row r="20" spans="2:8" ht="16.5" thickBot="1" x14ac:dyDescent="0.3">
      <c r="B20" s="110">
        <v>16</v>
      </c>
      <c r="C20" s="115" t="str">
        <f>+'INVENTARIO INICIAL'!B22</f>
        <v>CERVEZA IMPERIAL SILVER</v>
      </c>
      <c r="D20" s="116">
        <f>+FACTURACION!Z19</f>
        <v>39</v>
      </c>
      <c r="E20" s="117">
        <v>600</v>
      </c>
      <c r="F20" s="112">
        <f t="shared" si="0"/>
        <v>23400</v>
      </c>
      <c r="G20" s="117">
        <v>1000</v>
      </c>
      <c r="H20" s="57">
        <f t="shared" si="1"/>
        <v>39000</v>
      </c>
    </row>
    <row r="21" spans="2:8" ht="16.5" thickBot="1" x14ac:dyDescent="0.3">
      <c r="B21" s="60">
        <v>17</v>
      </c>
      <c r="C21" s="115" t="str">
        <f>+'INVENTARIO INICIAL'!B23</f>
        <v>CERVEZA IMPERIAL SILVER GRANDE</v>
      </c>
      <c r="D21" s="116">
        <f>+FACTURACION!Z20</f>
        <v>0</v>
      </c>
      <c r="E21" s="117">
        <v>1015</v>
      </c>
      <c r="F21" s="112">
        <f t="shared" si="0"/>
        <v>0</v>
      </c>
      <c r="G21" s="117">
        <v>1600</v>
      </c>
      <c r="H21" s="57">
        <f t="shared" si="1"/>
        <v>0</v>
      </c>
    </row>
    <row r="22" spans="2:8" ht="16.5" thickBot="1" x14ac:dyDescent="0.3">
      <c r="B22" s="110">
        <v>18</v>
      </c>
      <c r="C22" s="115" t="str">
        <f>+'INVENTARIO INICIAL'!B24</f>
        <v>CERVEZA IMPERIRAL GRANDE</v>
      </c>
      <c r="D22" s="116">
        <f>+FACTURACION!Z21</f>
        <v>0</v>
      </c>
      <c r="E22" s="117">
        <v>1015</v>
      </c>
      <c r="F22" s="112">
        <f t="shared" si="0"/>
        <v>0</v>
      </c>
      <c r="G22" s="117">
        <v>1600</v>
      </c>
      <c r="H22" s="57">
        <f t="shared" si="1"/>
        <v>0</v>
      </c>
    </row>
    <row r="23" spans="2:8" ht="16.5" thickBot="1" x14ac:dyDescent="0.3">
      <c r="B23" s="60">
        <v>19</v>
      </c>
      <c r="C23" s="115" t="str">
        <f>+'INVENTARIO INICIAL'!B25</f>
        <v>CERVEZA PILSEN</v>
      </c>
      <c r="D23" s="116">
        <f>+FACTURACION!Z22</f>
        <v>32</v>
      </c>
      <c r="E23" s="117">
        <v>600</v>
      </c>
      <c r="F23" s="112">
        <f t="shared" si="0"/>
        <v>19200</v>
      </c>
      <c r="G23" s="117">
        <v>1000</v>
      </c>
      <c r="H23" s="57">
        <f t="shared" si="1"/>
        <v>32000</v>
      </c>
    </row>
    <row r="24" spans="2:8" ht="16.5" thickBot="1" x14ac:dyDescent="0.3">
      <c r="B24" s="110">
        <v>20</v>
      </c>
      <c r="C24" s="115" t="str">
        <f>+'INVENTARIO INICIAL'!B26</f>
        <v>CERVEZA PILSEN GRANDE</v>
      </c>
      <c r="D24" s="116">
        <f>+FACTURACION!Z23</f>
        <v>0</v>
      </c>
      <c r="E24" s="117">
        <v>1015</v>
      </c>
      <c r="F24" s="112">
        <f t="shared" si="0"/>
        <v>0</v>
      </c>
      <c r="G24" s="117">
        <v>1600</v>
      </c>
      <c r="H24" s="57">
        <f t="shared" si="1"/>
        <v>0</v>
      </c>
    </row>
    <row r="25" spans="2:8" ht="16.5" thickBot="1" x14ac:dyDescent="0.3">
      <c r="B25" s="60">
        <v>21</v>
      </c>
      <c r="C25" s="115" t="str">
        <f>+'INVENTARIO INICIAL'!B27</f>
        <v>CERVEZA ROCK LIMON</v>
      </c>
      <c r="D25" s="116">
        <f>+FACTURACION!Z24</f>
        <v>24</v>
      </c>
      <c r="E25" s="117">
        <v>600</v>
      </c>
      <c r="F25" s="112">
        <f t="shared" si="0"/>
        <v>14400</v>
      </c>
      <c r="G25" s="117">
        <v>1000</v>
      </c>
      <c r="H25" s="57">
        <f t="shared" si="1"/>
        <v>24000</v>
      </c>
    </row>
    <row r="26" spans="2:8" ht="16.5" thickBot="1" x14ac:dyDescent="0.3">
      <c r="B26" s="110">
        <v>22</v>
      </c>
      <c r="C26" s="115" t="str">
        <f>+'INVENTARIO INICIAL'!B28</f>
        <v>FRESCA</v>
      </c>
      <c r="D26" s="116">
        <f>+FACTURACION!Z25</f>
        <v>0</v>
      </c>
      <c r="E26" s="117">
        <v>327</v>
      </c>
      <c r="F26" s="112">
        <f t="shared" si="0"/>
        <v>0</v>
      </c>
      <c r="G26" s="117">
        <v>1000</v>
      </c>
      <c r="H26" s="57">
        <f t="shared" si="1"/>
        <v>0</v>
      </c>
    </row>
    <row r="27" spans="2:8" ht="16.5" thickBot="1" x14ac:dyDescent="0.3">
      <c r="B27" s="60">
        <v>23</v>
      </c>
      <c r="C27" s="115" t="str">
        <f>+'INVENTARIO INICIAL'!B29</f>
        <v>GINGER</v>
      </c>
      <c r="D27" s="116">
        <f>+FACTURACION!Z26</f>
        <v>13</v>
      </c>
      <c r="E27" s="117">
        <v>327</v>
      </c>
      <c r="F27" s="112">
        <f t="shared" si="0"/>
        <v>4251</v>
      </c>
      <c r="G27" s="117">
        <v>1000</v>
      </c>
      <c r="H27" s="57">
        <f t="shared" si="1"/>
        <v>13000</v>
      </c>
    </row>
    <row r="28" spans="2:8" ht="16.5" thickBot="1" x14ac:dyDescent="0.3">
      <c r="B28" s="110">
        <v>24</v>
      </c>
      <c r="C28" s="115" t="str">
        <f>+'INVENTARIO INICIAL'!B30</f>
        <v>PEPSI</v>
      </c>
      <c r="D28" s="116">
        <f>+FACTURACION!Z27</f>
        <v>0</v>
      </c>
      <c r="E28" s="117">
        <v>327</v>
      </c>
      <c r="F28" s="112">
        <f t="shared" si="0"/>
        <v>0</v>
      </c>
      <c r="G28" s="117">
        <v>1000</v>
      </c>
      <c r="H28" s="57">
        <f t="shared" si="1"/>
        <v>0</v>
      </c>
    </row>
    <row r="29" spans="2:8" ht="16.5" thickBot="1" x14ac:dyDescent="0.3">
      <c r="B29" s="60">
        <v>25</v>
      </c>
      <c r="C29" s="115" t="str">
        <f>+'INVENTARIO INICIAL'!B31</f>
        <v>SMIRNOF NUEVA</v>
      </c>
      <c r="D29" s="116">
        <f>+FACTURACION!Z28</f>
        <v>2</v>
      </c>
      <c r="E29" s="117">
        <v>1030</v>
      </c>
      <c r="F29" s="112">
        <f t="shared" si="0"/>
        <v>2060</v>
      </c>
      <c r="G29" s="117">
        <v>2000</v>
      </c>
      <c r="H29" s="57">
        <f t="shared" si="1"/>
        <v>4000</v>
      </c>
    </row>
    <row r="30" spans="2:8" ht="16.5" thickBot="1" x14ac:dyDescent="0.3">
      <c r="B30" s="110">
        <v>26</v>
      </c>
      <c r="C30" s="115" t="str">
        <f>+'INVENTARIO INICIAL'!B32</f>
        <v>SODA</v>
      </c>
      <c r="D30" s="116">
        <f>+FACTURACION!Z29</f>
        <v>9</v>
      </c>
      <c r="E30" s="117">
        <v>327</v>
      </c>
      <c r="F30" s="112">
        <f t="shared" si="0"/>
        <v>2943</v>
      </c>
      <c r="G30" s="117">
        <v>1000</v>
      </c>
      <c r="H30" s="57">
        <f t="shared" si="1"/>
        <v>9000</v>
      </c>
    </row>
    <row r="31" spans="2:8" ht="16.5" thickBot="1" x14ac:dyDescent="0.3">
      <c r="B31" s="60">
        <v>27</v>
      </c>
      <c r="C31" s="115" t="str">
        <f>+'INVENTARIO INICIAL'!B33</f>
        <v>TROPICAL DE FRUTAS</v>
      </c>
      <c r="D31" s="116">
        <f>+FACTURACION!Z30</f>
        <v>0</v>
      </c>
      <c r="E31" s="117"/>
      <c r="F31" s="49"/>
      <c r="G31" s="117"/>
      <c r="H31" s="57"/>
    </row>
    <row r="32" spans="2:8" ht="16.5" thickBot="1" x14ac:dyDescent="0.3">
      <c r="B32" s="110">
        <v>28</v>
      </c>
      <c r="C32" s="115" t="str">
        <f>+'INVENTARIO INICIAL'!B34</f>
        <v>TROPICAL DE MELOCOTON</v>
      </c>
      <c r="D32" s="116">
        <f>+FACTURACION!Z31</f>
        <v>12</v>
      </c>
      <c r="E32" s="117"/>
      <c r="F32" s="49"/>
      <c r="G32" s="117"/>
      <c r="H32" s="57"/>
    </row>
    <row r="33" spans="2:8" ht="16.5" thickBot="1" x14ac:dyDescent="0.3">
      <c r="B33" s="60">
        <v>29</v>
      </c>
      <c r="C33" s="115" t="str">
        <f>+'INVENTARIO INICIAL'!B35</f>
        <v>TROPICAL TE FRIO CON LIMON</v>
      </c>
      <c r="D33" s="116">
        <f>+FACTURACION!Z32</f>
        <v>12</v>
      </c>
      <c r="E33" s="117"/>
      <c r="F33" s="49"/>
      <c r="G33" s="117"/>
      <c r="H33" s="57"/>
    </row>
    <row r="34" spans="2:8" ht="16.5" thickBot="1" x14ac:dyDescent="0.3">
      <c r="B34" s="110">
        <v>30</v>
      </c>
      <c r="C34" s="115" t="str">
        <f>+'INVENTARIO INICIAL'!B36</f>
        <v>GINEBRA ENTRE CONCHA 1 LITRO</v>
      </c>
      <c r="D34" s="114" t="str">
        <f>+'INVENTARIO INICIAL'!U36</f>
        <v>700 m.l</v>
      </c>
      <c r="E34" s="117"/>
      <c r="F34" s="49"/>
      <c r="G34" s="117"/>
      <c r="H34" s="57"/>
    </row>
    <row r="35" spans="2:8" ht="16.5" thickBot="1" x14ac:dyDescent="0.3">
      <c r="B35" s="60">
        <v>31</v>
      </c>
      <c r="C35" s="115" t="str">
        <f>+'INVENTARIO INICIAL'!B37</f>
        <v>WHISKY PASPORT SCOTCH 1 LITRO</v>
      </c>
      <c r="D35" s="114" t="str">
        <f>+'INVENTARIO INICIAL'!U37</f>
        <v>1 LITRO</v>
      </c>
      <c r="E35" s="117"/>
      <c r="F35" s="49"/>
      <c r="G35" s="117"/>
      <c r="H35" s="57"/>
    </row>
    <row r="36" spans="2:8" ht="16.5" thickBot="1" x14ac:dyDescent="0.3">
      <c r="B36" s="110">
        <v>32</v>
      </c>
      <c r="C36" s="115" t="str">
        <f>+'INVENTARIO INICIAL'!B38</f>
        <v>WHISKY PASPORT SCOTCH 1 LITRO</v>
      </c>
      <c r="D36" s="114" t="str">
        <f>+'INVENTARIO INICIAL'!U38</f>
        <v>1 LITRO</v>
      </c>
      <c r="E36" s="117"/>
      <c r="F36" s="49"/>
      <c r="G36" s="117"/>
      <c r="H36" s="57"/>
    </row>
    <row r="37" spans="2:8" ht="16.5" thickBot="1" x14ac:dyDescent="0.3">
      <c r="B37" s="60">
        <v>33</v>
      </c>
      <c r="C37" s="115" t="str">
        <f>+'INVENTARIO INICIAL'!B39</f>
        <v>WHISKY JHONNIE WALKER</v>
      </c>
      <c r="D37" s="114" t="str">
        <f>+'INVENTARIO INICIAL'!U39</f>
        <v>1 LITRO</v>
      </c>
      <c r="E37" s="117"/>
      <c r="F37" s="49"/>
      <c r="G37" s="117"/>
      <c r="H37" s="57"/>
    </row>
    <row r="38" spans="2:8" ht="16.5" thickBot="1" x14ac:dyDescent="0.3">
      <c r="B38" s="110">
        <v>34</v>
      </c>
      <c r="C38" s="115" t="str">
        <f>+'INVENTARIO INICIAL'!B40</f>
        <v>TEQUILA JOSE CUERVO</v>
      </c>
      <c r="D38" s="114" t="str">
        <f>+'INVENTARIO INICIAL'!U40</f>
        <v>750 m.l</v>
      </c>
      <c r="E38" s="117"/>
      <c r="F38" s="49"/>
      <c r="G38" s="117"/>
      <c r="H38" s="57"/>
    </row>
    <row r="39" spans="2:8" ht="16.5" thickBot="1" x14ac:dyDescent="0.3">
      <c r="B39" s="60">
        <v>35</v>
      </c>
      <c r="C39" s="115" t="str">
        <f>+'INVENTARIO INICIAL'!B41</f>
        <v>VINO TINTO VIÑA LINZAR</v>
      </c>
      <c r="D39" s="114" t="str">
        <f>+'INVENTARIO INICIAL'!U41</f>
        <v>3 BOTELLAS 750 m.l</v>
      </c>
      <c r="E39" s="117"/>
      <c r="F39" s="49"/>
      <c r="G39" s="117"/>
      <c r="H39" s="57"/>
    </row>
    <row r="40" spans="2:8" ht="16.5" thickBot="1" x14ac:dyDescent="0.3">
      <c r="B40" s="110">
        <v>36</v>
      </c>
      <c r="C40" s="115" t="str">
        <f>+'INVENTARIO INICIAL'!B42</f>
        <v xml:space="preserve"> VINO FRONTERA CONCHA DE CHILE</v>
      </c>
      <c r="D40" s="114" t="str">
        <f>+'INVENTARIO INICIAL'!U42</f>
        <v>2 BOTELLAS DE 1500 m.l</v>
      </c>
      <c r="E40" s="117"/>
      <c r="F40" s="49"/>
      <c r="G40" s="117"/>
      <c r="H40" s="57"/>
    </row>
    <row r="41" spans="2:8" ht="16.5" thickBot="1" x14ac:dyDescent="0.3">
      <c r="B41" s="60">
        <v>37</v>
      </c>
      <c r="C41" s="115" t="str">
        <f>+'INVENTARIO INICIAL'!B43</f>
        <v>BAYLES 1000 M.L</v>
      </c>
      <c r="D41" s="114" t="str">
        <f>+'INVENTARIO INICIAL'!U43</f>
        <v>2800 M.L</v>
      </c>
      <c r="E41" s="117"/>
      <c r="F41" s="49"/>
      <c r="G41" s="117"/>
      <c r="H41" s="57"/>
    </row>
    <row r="42" spans="2:8" ht="16.5" thickBot="1" x14ac:dyDescent="0.3">
      <c r="B42" s="110">
        <v>38</v>
      </c>
      <c r="C42" s="115" t="str">
        <f>+'INVENTARIO INICIAL'!B44</f>
        <v>TEQUILA ROS</v>
      </c>
      <c r="D42" s="114" t="str">
        <f>+'INVENTARIO INICIAL'!U44</f>
        <v>1 COPA</v>
      </c>
      <c r="E42" s="117"/>
      <c r="F42" s="49"/>
      <c r="G42" s="117"/>
      <c r="H42" s="57"/>
    </row>
    <row r="43" spans="2:8" ht="16.5" thickBot="1" x14ac:dyDescent="0.3">
      <c r="B43" s="60">
        <v>39</v>
      </c>
      <c r="C43" s="115" t="str">
        <f>+'INVENTARIO INICIAL'!B45</f>
        <v>CHILIGUARO</v>
      </c>
      <c r="D43" s="114" t="str">
        <f>+'INVENTARIO INICIAL'!U45</f>
        <v>75 ñ</v>
      </c>
      <c r="E43" s="117"/>
      <c r="F43" s="49"/>
      <c r="G43" s="117"/>
      <c r="H43" s="57"/>
    </row>
    <row r="44" spans="2:8" ht="16.5" thickBot="1" x14ac:dyDescent="0.3">
      <c r="B44" s="110">
        <v>40</v>
      </c>
      <c r="C44" s="115" t="str">
        <f>+'INVENTARIO INICIAL'!B46</f>
        <v>WHISKY J.B</v>
      </c>
      <c r="D44" s="114" t="str">
        <f>+'INVENTARIO INICIAL'!U46</f>
        <v>1.800 m.l</v>
      </c>
      <c r="E44" s="117"/>
      <c r="F44" s="49"/>
      <c r="G44" s="117"/>
      <c r="H44" s="57"/>
    </row>
    <row r="45" spans="2:8" ht="16.5" thickBot="1" x14ac:dyDescent="0.3">
      <c r="B45" s="60">
        <v>41</v>
      </c>
      <c r="C45" s="115" t="str">
        <f>+'INVENTARIO INICIAL'!B47</f>
        <v>WHISKY JHNONNIE WALKER ROJO</v>
      </c>
      <c r="D45" s="114" t="str">
        <f>+'INVENTARIO INICIAL'!U47</f>
        <v>1.750 M.L</v>
      </c>
      <c r="E45" s="117"/>
      <c r="F45" s="49"/>
      <c r="G45" s="117"/>
      <c r="H45" s="57"/>
    </row>
    <row r="46" spans="2:8" ht="16.5" thickBot="1" x14ac:dyDescent="0.3">
      <c r="B46" s="110">
        <v>42</v>
      </c>
      <c r="C46" s="115" t="str">
        <f>+'INVENTARIO INICIAL'!B48</f>
        <v>TEQUILA JOSE CUERVO</v>
      </c>
      <c r="D46" s="114" t="str">
        <f>+'INVENTARIO INICIAL'!U48</f>
        <v>600 ML</v>
      </c>
      <c r="E46" s="117"/>
      <c r="F46" s="49"/>
      <c r="G46" s="117"/>
      <c r="H46" s="57"/>
    </row>
    <row r="47" spans="2:8" ht="16.5" thickBot="1" x14ac:dyDescent="0.3">
      <c r="B47" s="60">
        <v>43</v>
      </c>
      <c r="C47" s="115" t="str">
        <f>+'INVENTARIO INICIAL'!B49</f>
        <v>WHISKY SOMETHING</v>
      </c>
      <c r="D47" s="114" t="str">
        <f>+'INVENTARIO INICIAL'!U49</f>
        <v>750 m.l</v>
      </c>
      <c r="E47" s="117"/>
      <c r="F47" s="49"/>
      <c r="G47" s="117"/>
      <c r="H47" s="57"/>
    </row>
    <row r="48" spans="2:8" ht="16.5" thickBot="1" x14ac:dyDescent="0.3">
      <c r="B48" s="110">
        <v>44</v>
      </c>
      <c r="C48" s="115" t="str">
        <f>+'INVENTARIO INICIAL'!B50</f>
        <v>RON CENTENARIO 4 AÑOS BLANCO</v>
      </c>
      <c r="D48" s="114" t="str">
        <f>+'INVENTARIO INICIAL'!U50</f>
        <v>750 m.l</v>
      </c>
      <c r="E48" s="117"/>
      <c r="F48" s="49"/>
      <c r="G48" s="117"/>
      <c r="H48" s="57"/>
    </row>
    <row r="49" spans="2:8" ht="16.5" thickBot="1" x14ac:dyDescent="0.3">
      <c r="B49" s="60">
        <v>45</v>
      </c>
      <c r="C49" s="115" t="str">
        <f>+'INVENTARIO INICIAL'!B51</f>
        <v>RON CENTENARIO 5 AÑOS</v>
      </c>
      <c r="D49" s="114" t="str">
        <f>+'INVENTARIO INICIAL'!U51</f>
        <v>900 m.l</v>
      </c>
      <c r="E49" s="117"/>
      <c r="F49" s="49"/>
      <c r="G49" s="117"/>
      <c r="H49" s="57"/>
    </row>
    <row r="50" spans="2:8" ht="16.5" thickBot="1" x14ac:dyDescent="0.3">
      <c r="B50" s="110">
        <v>46</v>
      </c>
      <c r="C50" s="115" t="str">
        <f>+'INVENTARIO INICIAL'!B52</f>
        <v>MALIBU</v>
      </c>
      <c r="D50" s="114" t="str">
        <f>+'INVENTARIO INICIAL'!U52</f>
        <v>80 m.l</v>
      </c>
      <c r="E50" s="117"/>
      <c r="F50" s="49"/>
      <c r="G50" s="117"/>
      <c r="H50" s="57"/>
    </row>
    <row r="51" spans="2:8" ht="16.5" thickBot="1" x14ac:dyDescent="0.3">
      <c r="B51" s="60">
        <v>47</v>
      </c>
      <c r="C51" s="115" t="str">
        <f>+'INVENTARIO INICIAL'!B53</f>
        <v>CACIQUE</v>
      </c>
      <c r="D51" s="114" t="str">
        <f>+'INVENTARIO INICIAL'!U53</f>
        <v>3.700 m.l</v>
      </c>
      <c r="E51" s="117"/>
      <c r="F51" s="49"/>
      <c r="G51" s="117"/>
      <c r="H51" s="57"/>
    </row>
    <row r="52" spans="2:8" ht="16.5" thickBot="1" x14ac:dyDescent="0.3">
      <c r="B52" s="110">
        <v>48</v>
      </c>
      <c r="C52" s="115" t="str">
        <f>+'INVENTARIO INICIAL'!B54</f>
        <v>BUCHAMANS DELUXE</v>
      </c>
      <c r="D52" s="114" t="str">
        <f>+'INVENTARIO INICIAL'!U54</f>
        <v>1 COPA</v>
      </c>
      <c r="E52" s="117"/>
      <c r="F52" s="49"/>
      <c r="G52" s="117"/>
      <c r="H52" s="57"/>
    </row>
    <row r="53" spans="2:8" ht="16.5" thickBot="1" x14ac:dyDescent="0.3">
      <c r="B53" s="60">
        <v>49</v>
      </c>
      <c r="C53" s="115" t="str">
        <f>+'INVENTARIO INICIAL'!B55</f>
        <v>RON CENTENARIO</v>
      </c>
      <c r="D53" s="114" t="str">
        <f>+'INVENTARIO INICIAL'!U55</f>
        <v>700 m.l</v>
      </c>
      <c r="E53" s="117"/>
      <c r="F53" s="49"/>
      <c r="G53" s="117"/>
      <c r="H53" s="57"/>
    </row>
    <row r="54" spans="2:8" ht="16.5" thickBot="1" x14ac:dyDescent="0.3">
      <c r="B54" s="110">
        <v>50</v>
      </c>
      <c r="C54" s="115" t="str">
        <f>+'INVENTARIO INICIAL'!B56</f>
        <v>CHIVAS RIGAL</v>
      </c>
      <c r="D54" s="114" t="str">
        <f>+'INVENTARIO INICIAL'!U56</f>
        <v>700 m.l</v>
      </c>
      <c r="E54" s="117"/>
      <c r="F54" s="49"/>
      <c r="G54" s="117"/>
      <c r="H54" s="57"/>
    </row>
    <row r="55" spans="2:8" ht="16.5" thickBot="1" x14ac:dyDescent="0.3">
      <c r="B55" s="60">
        <v>51</v>
      </c>
      <c r="C55" s="115" t="str">
        <f>+'INVENTARIO INICIAL'!B57</f>
        <v>ANIS IMPERIAL</v>
      </c>
      <c r="D55" s="114" t="str">
        <f>+'INVENTARIO INICIAL'!U57</f>
        <v>1000 M.L</v>
      </c>
      <c r="E55" s="117"/>
      <c r="F55" s="49"/>
      <c r="G55" s="117"/>
      <c r="H55" s="57"/>
    </row>
    <row r="56" spans="2:8" ht="16.5" thickBot="1" x14ac:dyDescent="0.3">
      <c r="B56" s="110">
        <v>52</v>
      </c>
      <c r="C56" s="115" t="str">
        <f>+'INVENTARIO INICIAL'!B58</f>
        <v>WHISKY PASPORT SCOTCH 1 LITRO</v>
      </c>
      <c r="D56" s="114" t="str">
        <f>+'INVENTARIO INICIAL'!U58</f>
        <v>1/2 COPA</v>
      </c>
      <c r="E56" s="117"/>
      <c r="F56" s="49"/>
      <c r="G56" s="117"/>
      <c r="H56" s="57"/>
    </row>
    <row r="57" spans="2:8" ht="16.5" thickBot="1" x14ac:dyDescent="0.3">
      <c r="B57" s="60">
        <v>53</v>
      </c>
      <c r="C57" s="115" t="str">
        <f>+'INVENTARIO INICIAL'!B59</f>
        <v>JOSE CUERVO</v>
      </c>
      <c r="D57" s="114" t="str">
        <f>+'INVENTARIO INICIAL'!U59</f>
        <v>1/2 COPA</v>
      </c>
      <c r="E57" s="117"/>
      <c r="F57" s="49"/>
      <c r="G57" s="117"/>
      <c r="H57" s="57"/>
    </row>
    <row r="58" spans="2:8" ht="16.5" thickBot="1" x14ac:dyDescent="0.3">
      <c r="B58" s="110">
        <v>54</v>
      </c>
      <c r="C58" s="115" t="str">
        <f>+'INVENTARIO INICIAL'!B60</f>
        <v>JOSE  CUERVO ESPECIAL  TEQUILA BLANCO</v>
      </c>
      <c r="D58" s="114">
        <f>+'INVENTARIO INICIAL'!U60</f>
        <v>1000</v>
      </c>
      <c r="E58" s="117"/>
      <c r="F58" s="49"/>
      <c r="G58" s="117"/>
      <c r="H58" s="57"/>
    </row>
    <row r="59" spans="2:8" ht="16.5" thickBot="1" x14ac:dyDescent="0.3">
      <c r="B59" s="60">
        <v>55</v>
      </c>
      <c r="C59" s="115" t="str">
        <f>+'INVENTARIO INICIAL'!B61</f>
        <v>WHISKY JHNONNIE WALKER NEGRO</v>
      </c>
      <c r="D59" s="114" t="str">
        <f>+'INVENTARIO INICIAL'!U61</f>
        <v>700 m.l</v>
      </c>
      <c r="E59" s="117"/>
      <c r="F59" s="49"/>
      <c r="G59" s="117"/>
      <c r="H59" s="57"/>
    </row>
    <row r="60" spans="2:8" ht="16.5" thickBot="1" x14ac:dyDescent="0.3">
      <c r="B60" s="110">
        <v>56</v>
      </c>
      <c r="C60" s="115" t="str">
        <f>+'INVENTARIO INICIAL'!B62</f>
        <v>WHISKY JHONNIE WALKER ROJO</v>
      </c>
      <c r="D60" s="114" t="str">
        <f>+'INVENTARIO INICIAL'!U62</f>
        <v>2.700 m.l</v>
      </c>
      <c r="E60" s="117"/>
      <c r="F60" s="49"/>
      <c r="G60" s="117"/>
      <c r="H60" s="57"/>
    </row>
    <row r="61" spans="2:8" ht="16.5" thickBot="1" x14ac:dyDescent="0.3">
      <c r="B61" s="60">
        <v>57</v>
      </c>
      <c r="C61" s="115" t="str">
        <f>+'INVENTARIO INICIAL'!B63</f>
        <v>FLOR DE CAÑA</v>
      </c>
      <c r="D61" s="114" t="str">
        <f>+'INVENTARIO INICIAL'!U63</f>
        <v>680 m.l</v>
      </c>
      <c r="E61" s="117"/>
      <c r="F61" s="49"/>
      <c r="G61" s="117"/>
      <c r="H61" s="57"/>
    </row>
    <row r="62" spans="2:8" ht="16.5" thickBot="1" x14ac:dyDescent="0.3">
      <c r="B62" s="110">
        <v>58</v>
      </c>
      <c r="C62" s="115" t="str">
        <f>+'INVENTARIO INICIAL'!B64</f>
        <v>BRANDY VALDESPINO</v>
      </c>
      <c r="D62" s="114" t="str">
        <f>+'INVENTARIO INICIAL'!U64</f>
        <v>500 m.l</v>
      </c>
      <c r="E62" s="117"/>
      <c r="F62" s="49"/>
      <c r="G62" s="117"/>
      <c r="H62" s="57"/>
    </row>
    <row r="63" spans="2:8" ht="16.5" thickBot="1" x14ac:dyDescent="0.3">
      <c r="B63" s="60">
        <v>59</v>
      </c>
      <c r="C63" s="115" t="str">
        <f>+'INVENTARIO INICIAL'!B65</f>
        <v>GOTAS AMARGAS</v>
      </c>
      <c r="D63" s="114" t="str">
        <f>+'INVENTARIO INICIAL'!U65</f>
        <v>700 m.l</v>
      </c>
      <c r="E63" s="117"/>
      <c r="F63" s="49"/>
      <c r="G63" s="117"/>
      <c r="H63" s="57"/>
    </row>
    <row r="64" spans="2:8" ht="16.5" thickBot="1" x14ac:dyDescent="0.3">
      <c r="B64" s="110">
        <v>60</v>
      </c>
      <c r="C64" s="115" t="str">
        <f>+'INVENTARIO INICIAL'!B66</f>
        <v>WHISKY CRAWFORD</v>
      </c>
      <c r="D64" s="114" t="str">
        <f>+'INVENTARIO INICIAL'!U66</f>
        <v>500 m.l</v>
      </c>
      <c r="E64" s="117"/>
      <c r="F64" s="49"/>
      <c r="G64" s="117"/>
      <c r="H64" s="57"/>
    </row>
    <row r="65" spans="2:8" ht="16.5" thickBot="1" x14ac:dyDescent="0.3">
      <c r="B65" s="60">
        <v>61</v>
      </c>
      <c r="C65" s="115" t="str">
        <f>+'INVENTARIO INICIAL'!B67</f>
        <v>VODKA SMIRNOF</v>
      </c>
      <c r="D65" s="114" t="str">
        <f>+'INVENTARIO INICIAL'!U67</f>
        <v>400 m.l</v>
      </c>
      <c r="E65" s="117"/>
      <c r="F65" s="49"/>
      <c r="G65" s="117"/>
      <c r="H65" s="57"/>
    </row>
    <row r="66" spans="2:8" ht="16.5" thickBot="1" x14ac:dyDescent="0.3">
      <c r="B66" s="110">
        <v>62</v>
      </c>
      <c r="C66" s="115" t="str">
        <f>+'INVENTARIO INICIAL'!B68</f>
        <v>RON COLORADO</v>
      </c>
      <c r="D66" s="114" t="str">
        <f>+'INVENTARIO INICIAL'!U68</f>
        <v>1 copa</v>
      </c>
      <c r="E66" s="117"/>
      <c r="F66" s="49"/>
      <c r="G66" s="117"/>
      <c r="H66" s="57"/>
    </row>
    <row r="67" spans="2:8" ht="16.5" thickBot="1" x14ac:dyDescent="0.3">
      <c r="B67" s="60">
        <v>63</v>
      </c>
      <c r="C67" s="62" t="str">
        <f>+'INVENTARIO INICIAL'!B69</f>
        <v>CACIQUE</v>
      </c>
      <c r="D67" s="113" t="str">
        <f>+'INVENTARIO INICIAL'!U69</f>
        <v>5.900 ml</v>
      </c>
      <c r="E67" s="117"/>
      <c r="F67" s="117"/>
      <c r="G67" s="117"/>
      <c r="H67" s="5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68"/>
  <sheetViews>
    <sheetView showGridLines="0" zoomScaleNormal="100" workbookViewId="0">
      <selection activeCell="A3" sqref="A3"/>
    </sheetView>
  </sheetViews>
  <sheetFormatPr baseColWidth="10" defaultRowHeight="15" x14ac:dyDescent="0.25"/>
  <cols>
    <col min="1" max="1" width="5.7109375" customWidth="1"/>
    <col min="2" max="2" width="42.140625" customWidth="1"/>
    <col min="3" max="3" width="8.7109375" customWidth="1"/>
    <col min="4" max="4" width="17.7109375" customWidth="1"/>
    <col min="5" max="5" width="4.85546875" customWidth="1"/>
    <col min="6" max="6" width="5.7109375" customWidth="1"/>
    <col min="7" max="7" width="43.42578125" bestFit="1" customWidth="1"/>
    <col min="8" max="8" width="8.7109375" customWidth="1"/>
    <col min="9" max="9" width="17.7109375" customWidth="1"/>
  </cols>
  <sheetData>
    <row r="1" spans="1:9" x14ac:dyDescent="0.25">
      <c r="A1" s="190" t="s">
        <v>97</v>
      </c>
      <c r="B1" s="191"/>
      <c r="C1" s="191"/>
      <c r="D1" s="191"/>
      <c r="E1" s="191"/>
      <c r="F1" s="191"/>
      <c r="G1" s="191"/>
      <c r="H1" s="191"/>
      <c r="I1" s="192"/>
    </row>
    <row r="2" spans="1:9" ht="15.75" thickBot="1" x14ac:dyDescent="0.3">
      <c r="A2" s="193"/>
      <c r="B2" s="194"/>
      <c r="C2" s="194"/>
      <c r="D2" s="194"/>
      <c r="E2" s="195"/>
      <c r="F2" s="194"/>
      <c r="G2" s="194"/>
      <c r="H2" s="194"/>
      <c r="I2" s="196"/>
    </row>
    <row r="3" spans="1:9" ht="15.75" thickBot="1" x14ac:dyDescent="0.3">
      <c r="A3" s="64" t="s">
        <v>36</v>
      </c>
      <c r="B3" s="65" t="s">
        <v>98</v>
      </c>
      <c r="C3" s="73" t="s">
        <v>104</v>
      </c>
      <c r="D3" s="70" t="s">
        <v>105</v>
      </c>
      <c r="E3" s="72"/>
      <c r="F3" s="70" t="s">
        <v>36</v>
      </c>
      <c r="G3" s="65" t="s">
        <v>98</v>
      </c>
      <c r="H3" s="73" t="s">
        <v>104</v>
      </c>
      <c r="I3" s="70" t="s">
        <v>105</v>
      </c>
    </row>
    <row r="4" spans="1:9" ht="16.5" thickBot="1" x14ac:dyDescent="0.3">
      <c r="A4" s="60">
        <v>1</v>
      </c>
      <c r="B4" s="62" t="s">
        <v>26</v>
      </c>
      <c r="C4" s="61"/>
      <c r="D4" s="61"/>
      <c r="E4" s="7"/>
      <c r="F4" s="60">
        <v>1</v>
      </c>
      <c r="G4" s="63" t="s">
        <v>42</v>
      </c>
      <c r="H4" s="61"/>
      <c r="I4" s="61"/>
    </row>
    <row r="5" spans="1:9" ht="16.5" thickBot="1" x14ac:dyDescent="0.3">
      <c r="A5" s="60">
        <v>2</v>
      </c>
      <c r="B5" s="62" t="s">
        <v>23</v>
      </c>
      <c r="C5" s="61"/>
      <c r="D5" s="61"/>
      <c r="E5" s="7"/>
      <c r="F5" s="60">
        <v>2</v>
      </c>
      <c r="G5" s="63" t="s">
        <v>42</v>
      </c>
      <c r="H5" s="61"/>
      <c r="I5" s="61"/>
    </row>
    <row r="6" spans="1:9" ht="16.5" thickBot="1" x14ac:dyDescent="0.3">
      <c r="A6" s="60">
        <v>3</v>
      </c>
      <c r="B6" s="62" t="s">
        <v>18</v>
      </c>
      <c r="C6" s="61"/>
      <c r="D6" s="61"/>
      <c r="E6" s="7"/>
      <c r="F6" s="60">
        <v>3</v>
      </c>
      <c r="G6" s="63" t="s">
        <v>57</v>
      </c>
      <c r="H6" s="61"/>
      <c r="I6" s="61"/>
    </row>
    <row r="7" spans="1:9" ht="16.5" thickBot="1" x14ac:dyDescent="0.3">
      <c r="A7" s="60">
        <v>4</v>
      </c>
      <c r="B7" s="62" t="s">
        <v>22</v>
      </c>
      <c r="C7" s="61"/>
      <c r="D7" s="61"/>
      <c r="E7" s="7"/>
      <c r="F7" s="60">
        <v>4</v>
      </c>
      <c r="G7" s="63" t="s">
        <v>45</v>
      </c>
      <c r="H7" s="61"/>
      <c r="I7" s="61"/>
    </row>
    <row r="8" spans="1:9" ht="16.5" thickBot="1" x14ac:dyDescent="0.3">
      <c r="A8" s="60">
        <v>5</v>
      </c>
      <c r="B8" s="62" t="s">
        <v>21</v>
      </c>
      <c r="C8" s="61"/>
      <c r="D8" s="61"/>
      <c r="E8" s="7"/>
      <c r="F8" s="60">
        <v>5</v>
      </c>
      <c r="G8" s="63" t="s">
        <v>47</v>
      </c>
      <c r="H8" s="61"/>
      <c r="I8" s="61"/>
    </row>
    <row r="9" spans="1:9" ht="16.5" thickBot="1" x14ac:dyDescent="0.3">
      <c r="A9" s="60">
        <v>6</v>
      </c>
      <c r="B9" s="62" t="s">
        <v>19</v>
      </c>
      <c r="C9" s="61"/>
      <c r="D9" s="61"/>
      <c r="E9" s="7"/>
      <c r="F9" s="60">
        <v>6</v>
      </c>
      <c r="G9" s="63" t="s">
        <v>68</v>
      </c>
      <c r="H9" s="61"/>
      <c r="I9" s="61"/>
    </row>
    <row r="10" spans="1:9" ht="16.5" thickBot="1" x14ac:dyDescent="0.3">
      <c r="A10" s="60">
        <v>7</v>
      </c>
      <c r="B10" s="62" t="s">
        <v>20</v>
      </c>
      <c r="C10" s="61"/>
      <c r="D10" s="61"/>
      <c r="E10" s="7"/>
      <c r="F10" s="60">
        <v>7</v>
      </c>
      <c r="G10" s="63" t="s">
        <v>50</v>
      </c>
      <c r="H10" s="61"/>
      <c r="I10" s="61"/>
    </row>
    <row r="11" spans="1:9" ht="16.5" thickBot="1" x14ac:dyDescent="0.3">
      <c r="A11" s="60">
        <v>8</v>
      </c>
      <c r="B11" s="62" t="s">
        <v>7</v>
      </c>
      <c r="C11" s="61"/>
      <c r="D11" s="61"/>
      <c r="E11" s="7"/>
      <c r="F11" s="60">
        <v>8</v>
      </c>
      <c r="G11" s="63" t="s">
        <v>52</v>
      </c>
      <c r="H11" s="61"/>
      <c r="I11" s="61"/>
    </row>
    <row r="12" spans="1:9" ht="16.5" thickBot="1" x14ac:dyDescent="0.3">
      <c r="A12" s="60">
        <v>9</v>
      </c>
      <c r="B12" s="62" t="s">
        <v>3</v>
      </c>
      <c r="C12" s="61"/>
      <c r="D12" s="61"/>
      <c r="E12" s="7"/>
      <c r="F12" s="60">
        <v>9</v>
      </c>
      <c r="G12" s="63" t="s">
        <v>54</v>
      </c>
      <c r="H12" s="61"/>
      <c r="I12" s="61"/>
    </row>
    <row r="13" spans="1:9" ht="16.5" thickBot="1" x14ac:dyDescent="0.3">
      <c r="A13" s="60">
        <v>10</v>
      </c>
      <c r="B13" s="62" t="s">
        <v>4</v>
      </c>
      <c r="C13" s="61"/>
      <c r="D13" s="61"/>
      <c r="E13" s="7"/>
      <c r="F13" s="60">
        <v>10</v>
      </c>
      <c r="G13" s="63" t="s">
        <v>56</v>
      </c>
      <c r="H13" s="61"/>
      <c r="I13" s="61"/>
    </row>
    <row r="14" spans="1:9" ht="16.5" thickBot="1" x14ac:dyDescent="0.3">
      <c r="A14" s="60">
        <v>11</v>
      </c>
      <c r="B14" s="62" t="s">
        <v>5</v>
      </c>
      <c r="C14" s="61"/>
      <c r="D14" s="61"/>
      <c r="E14" s="7"/>
      <c r="F14" s="60">
        <v>11</v>
      </c>
      <c r="G14" s="63" t="s">
        <v>58</v>
      </c>
      <c r="H14" s="61"/>
      <c r="I14" s="61"/>
    </row>
    <row r="15" spans="1:9" ht="16.5" thickBot="1" x14ac:dyDescent="0.3">
      <c r="A15" s="60">
        <v>12</v>
      </c>
      <c r="B15" s="62" t="s">
        <v>8</v>
      </c>
      <c r="C15" s="61"/>
      <c r="D15" s="61"/>
      <c r="E15" s="7"/>
      <c r="F15" s="60">
        <v>12</v>
      </c>
      <c r="G15" s="63" t="s">
        <v>45</v>
      </c>
      <c r="H15" s="61"/>
      <c r="I15" s="61"/>
    </row>
    <row r="16" spans="1:9" ht="16.5" thickBot="1" x14ac:dyDescent="0.3">
      <c r="A16" s="60">
        <v>13</v>
      </c>
      <c r="B16" s="62" t="s">
        <v>6</v>
      </c>
      <c r="C16" s="61"/>
      <c r="D16" s="61"/>
      <c r="E16" s="7"/>
      <c r="F16" s="60">
        <v>13</v>
      </c>
      <c r="G16" s="63" t="s">
        <v>60</v>
      </c>
      <c r="H16" s="61"/>
      <c r="I16" s="61"/>
    </row>
    <row r="17" spans="1:9" ht="16.5" thickBot="1" x14ac:dyDescent="0.3">
      <c r="A17" s="60">
        <v>14</v>
      </c>
      <c r="B17" s="62" t="s">
        <v>16</v>
      </c>
      <c r="C17" s="61"/>
      <c r="D17" s="61"/>
      <c r="E17" s="7"/>
      <c r="F17" s="60">
        <v>14</v>
      </c>
      <c r="G17" s="63" t="s">
        <v>61</v>
      </c>
      <c r="H17" s="61"/>
      <c r="I17" s="61"/>
    </row>
    <row r="18" spans="1:9" ht="16.5" thickBot="1" x14ac:dyDescent="0.3">
      <c r="A18" s="60">
        <v>15</v>
      </c>
      <c r="B18" s="62" t="s">
        <v>10</v>
      </c>
      <c r="C18" s="61"/>
      <c r="D18" s="61"/>
      <c r="E18" s="7"/>
      <c r="F18" s="60">
        <v>15</v>
      </c>
      <c r="G18" s="63" t="s">
        <v>62</v>
      </c>
      <c r="H18" s="61"/>
      <c r="I18" s="61"/>
    </row>
    <row r="19" spans="1:9" ht="16.5" thickBot="1" x14ac:dyDescent="0.3">
      <c r="A19" s="60">
        <v>16</v>
      </c>
      <c r="B19" s="62" t="s">
        <v>32</v>
      </c>
      <c r="C19" s="61"/>
      <c r="D19" s="61"/>
      <c r="E19" s="7"/>
      <c r="F19" s="60">
        <v>16</v>
      </c>
      <c r="G19" s="63" t="s">
        <v>64</v>
      </c>
      <c r="H19" s="61"/>
      <c r="I19" s="61"/>
    </row>
    <row r="20" spans="1:9" ht="16.5" thickBot="1" x14ac:dyDescent="0.3">
      <c r="A20" s="60">
        <v>17</v>
      </c>
      <c r="B20" s="62" t="s">
        <v>33</v>
      </c>
      <c r="C20" s="61"/>
      <c r="D20" s="61"/>
      <c r="E20" s="7"/>
      <c r="F20" s="60">
        <v>17</v>
      </c>
      <c r="G20" s="63" t="s">
        <v>66</v>
      </c>
      <c r="H20" s="61"/>
      <c r="I20" s="61"/>
    </row>
    <row r="21" spans="1:9" ht="16.5" thickBot="1" x14ac:dyDescent="0.3">
      <c r="A21" s="60">
        <v>18</v>
      </c>
      <c r="B21" s="62" t="s">
        <v>2</v>
      </c>
      <c r="C21" s="61"/>
      <c r="D21" s="61"/>
      <c r="E21" s="7"/>
      <c r="F21" s="60">
        <v>18</v>
      </c>
      <c r="G21" s="63" t="s">
        <v>95</v>
      </c>
      <c r="H21" s="61"/>
      <c r="I21" s="61"/>
    </row>
    <row r="22" spans="1:9" ht="16.5" thickBot="1" x14ac:dyDescent="0.3">
      <c r="A22" s="60">
        <v>19</v>
      </c>
      <c r="B22" s="62" t="s">
        <v>17</v>
      </c>
      <c r="C22" s="61"/>
      <c r="D22" s="61"/>
      <c r="E22" s="7"/>
      <c r="F22" s="60">
        <v>19</v>
      </c>
      <c r="G22" s="63" t="s">
        <v>70</v>
      </c>
      <c r="H22" s="61"/>
      <c r="I22" s="61"/>
    </row>
    <row r="23" spans="1:9" ht="16.5" thickBot="1" x14ac:dyDescent="0.3">
      <c r="A23" s="60">
        <v>20</v>
      </c>
      <c r="B23" s="62" t="s">
        <v>1</v>
      </c>
      <c r="C23" s="61"/>
      <c r="D23" s="61"/>
      <c r="E23" s="7"/>
      <c r="F23" s="60">
        <v>20</v>
      </c>
      <c r="G23" s="63" t="s">
        <v>71</v>
      </c>
      <c r="H23" s="61"/>
      <c r="I23" s="61"/>
    </row>
    <row r="24" spans="1:9" ht="16.5" thickBot="1" x14ac:dyDescent="0.3">
      <c r="A24" s="60">
        <v>21</v>
      </c>
      <c r="B24" s="62" t="s">
        <v>9</v>
      </c>
      <c r="C24" s="61"/>
      <c r="D24" s="61"/>
      <c r="E24" s="7"/>
      <c r="F24" s="60">
        <v>21</v>
      </c>
      <c r="G24" s="63" t="s">
        <v>72</v>
      </c>
      <c r="H24" s="61"/>
      <c r="I24" s="61"/>
    </row>
    <row r="25" spans="1:9" ht="16.5" thickBot="1" x14ac:dyDescent="0.3">
      <c r="A25" s="60">
        <v>22</v>
      </c>
      <c r="B25" s="62" t="s">
        <v>13</v>
      </c>
      <c r="C25" s="61"/>
      <c r="D25" s="61"/>
      <c r="E25" s="7"/>
      <c r="F25" s="60">
        <v>22</v>
      </c>
      <c r="G25" s="63" t="s">
        <v>73</v>
      </c>
      <c r="H25" s="61"/>
      <c r="I25" s="61"/>
    </row>
    <row r="26" spans="1:9" ht="16.5" thickBot="1" x14ac:dyDescent="0.3">
      <c r="A26" s="60">
        <v>23</v>
      </c>
      <c r="B26" s="62" t="s">
        <v>12</v>
      </c>
      <c r="C26" s="61"/>
      <c r="D26" s="61"/>
      <c r="E26" s="7"/>
      <c r="F26" s="60">
        <v>23</v>
      </c>
      <c r="G26" s="63" t="s">
        <v>42</v>
      </c>
      <c r="H26" s="61"/>
      <c r="I26" s="61"/>
    </row>
    <row r="27" spans="1:9" ht="16.5" thickBot="1" x14ac:dyDescent="0.3">
      <c r="A27" s="60">
        <v>24</v>
      </c>
      <c r="B27" s="62" t="s">
        <v>25</v>
      </c>
      <c r="C27" s="61"/>
      <c r="D27" s="61"/>
      <c r="E27" s="7"/>
      <c r="F27" s="60">
        <v>24</v>
      </c>
      <c r="G27" s="63" t="s">
        <v>74</v>
      </c>
      <c r="H27" s="61"/>
      <c r="I27" s="61"/>
    </row>
    <row r="28" spans="1:9" ht="16.5" thickBot="1" x14ac:dyDescent="0.3">
      <c r="A28" s="60">
        <v>25</v>
      </c>
      <c r="B28" s="62" t="s">
        <v>0</v>
      </c>
      <c r="C28" s="61"/>
      <c r="D28" s="61"/>
      <c r="E28" s="7"/>
      <c r="F28" s="60">
        <v>25</v>
      </c>
      <c r="G28" s="63" t="s">
        <v>75</v>
      </c>
      <c r="H28" s="61"/>
      <c r="I28" s="61"/>
    </row>
    <row r="29" spans="1:9" ht="16.5" thickBot="1" x14ac:dyDescent="0.3">
      <c r="A29" s="60">
        <v>26</v>
      </c>
      <c r="B29" s="62" t="s">
        <v>11</v>
      </c>
      <c r="C29" s="61"/>
      <c r="D29" s="61"/>
      <c r="E29" s="7"/>
      <c r="F29" s="60">
        <v>26</v>
      </c>
      <c r="G29" s="63" t="s">
        <v>76</v>
      </c>
      <c r="H29" s="61"/>
      <c r="I29" s="61"/>
    </row>
    <row r="30" spans="1:9" ht="16.5" thickBot="1" x14ac:dyDescent="0.3">
      <c r="A30" s="60">
        <v>27</v>
      </c>
      <c r="B30" s="62" t="s">
        <v>15</v>
      </c>
      <c r="C30" s="61"/>
      <c r="D30" s="61"/>
      <c r="E30" s="7"/>
      <c r="F30" s="60">
        <v>27</v>
      </c>
      <c r="G30" s="63" t="s">
        <v>44</v>
      </c>
      <c r="H30" s="61"/>
      <c r="I30" s="61"/>
    </row>
    <row r="31" spans="1:9" ht="16.5" thickBot="1" x14ac:dyDescent="0.3">
      <c r="A31" s="60">
        <v>28</v>
      </c>
      <c r="B31" s="62" t="s">
        <v>14</v>
      </c>
      <c r="C31" s="61"/>
      <c r="D31" s="61"/>
      <c r="E31" s="7"/>
      <c r="F31" s="60">
        <v>28</v>
      </c>
      <c r="G31" s="63" t="s">
        <v>77</v>
      </c>
      <c r="H31" s="61"/>
      <c r="I31" s="61"/>
    </row>
    <row r="32" spans="1:9" ht="16.5" thickBot="1" x14ac:dyDescent="0.3">
      <c r="A32" s="60">
        <v>29</v>
      </c>
      <c r="B32" s="62" t="s">
        <v>34</v>
      </c>
      <c r="C32" s="61"/>
      <c r="D32" s="61"/>
      <c r="E32" s="7"/>
      <c r="F32" s="60">
        <v>29</v>
      </c>
      <c r="G32" s="63" t="s">
        <v>78</v>
      </c>
      <c r="H32" s="61"/>
      <c r="I32" s="61"/>
    </row>
    <row r="33" spans="1:9" ht="16.5" thickBot="1" x14ac:dyDescent="0.3">
      <c r="A33" s="60">
        <v>30</v>
      </c>
      <c r="B33" s="63" t="s">
        <v>41</v>
      </c>
      <c r="C33" s="61"/>
      <c r="D33" s="61"/>
      <c r="E33" s="7"/>
      <c r="F33" s="60">
        <v>30</v>
      </c>
      <c r="G33" s="63" t="s">
        <v>79</v>
      </c>
      <c r="H33" s="61"/>
      <c r="I33" s="61"/>
    </row>
    <row r="34" spans="1:9" ht="16.5" thickBot="1" x14ac:dyDescent="0.3">
      <c r="A34" s="59">
        <v>31</v>
      </c>
      <c r="B34" s="63" t="s">
        <v>96</v>
      </c>
      <c r="C34" s="61"/>
      <c r="D34" s="61"/>
      <c r="E34" s="7"/>
      <c r="F34" s="60">
        <v>31</v>
      </c>
      <c r="G34" s="63" t="s">
        <v>80</v>
      </c>
      <c r="H34" s="61"/>
      <c r="I34" s="61"/>
    </row>
    <row r="35" spans="1:9" ht="16.5" thickBot="1" x14ac:dyDescent="0.3">
      <c r="C35" s="7"/>
      <c r="E35" s="7"/>
      <c r="F35" s="60">
        <v>32</v>
      </c>
      <c r="G35" s="63" t="s">
        <v>81</v>
      </c>
      <c r="H35" s="61"/>
      <c r="I35" s="61"/>
    </row>
    <row r="36" spans="1:9" ht="16.5" thickBot="1" x14ac:dyDescent="0.3">
      <c r="E36" s="7"/>
      <c r="F36" s="60">
        <v>33</v>
      </c>
      <c r="G36" s="63" t="s">
        <v>82</v>
      </c>
      <c r="H36" s="61"/>
      <c r="I36" s="61"/>
    </row>
    <row r="37" spans="1:9" ht="19.5" thickBot="1" x14ac:dyDescent="0.35">
      <c r="B37" s="67" t="s">
        <v>101</v>
      </c>
      <c r="C37" s="197"/>
      <c r="D37" s="198"/>
      <c r="E37" s="66"/>
      <c r="F37" s="60">
        <v>34</v>
      </c>
      <c r="G37" s="63"/>
      <c r="H37" s="61"/>
      <c r="I37" s="61"/>
    </row>
    <row r="38" spans="1:9" ht="19.5" thickBot="1" x14ac:dyDescent="0.35">
      <c r="B38" s="68" t="s">
        <v>102</v>
      </c>
      <c r="C38" s="197"/>
      <c r="D38" s="198"/>
      <c r="E38" s="66"/>
      <c r="F38" s="60">
        <v>35</v>
      </c>
      <c r="G38" s="63"/>
      <c r="H38" s="61"/>
      <c r="I38" s="61"/>
    </row>
    <row r="39" spans="1:9" ht="19.5" thickBot="1" x14ac:dyDescent="0.35">
      <c r="B39" s="68" t="s">
        <v>100</v>
      </c>
      <c r="C39" s="197"/>
      <c r="D39" s="198"/>
      <c r="E39" s="66"/>
      <c r="F39" s="60">
        <v>36</v>
      </c>
      <c r="G39" s="63"/>
      <c r="H39" s="61"/>
      <c r="I39" s="61"/>
    </row>
    <row r="40" spans="1:9" ht="19.5" thickBot="1" x14ac:dyDescent="0.35">
      <c r="B40" s="68" t="s">
        <v>99</v>
      </c>
      <c r="C40" s="197"/>
      <c r="D40" s="198"/>
      <c r="E40" s="66"/>
      <c r="F40" s="60">
        <v>37</v>
      </c>
      <c r="G40" s="63"/>
      <c r="H40" s="61"/>
      <c r="I40" s="61"/>
    </row>
    <row r="41" spans="1:9" ht="19.5" thickBot="1" x14ac:dyDescent="0.35">
      <c r="B41" s="187" t="s">
        <v>103</v>
      </c>
      <c r="C41" s="188"/>
      <c r="D41" s="189"/>
      <c r="E41" s="71"/>
    </row>
    <row r="42" spans="1:9" ht="18.75" x14ac:dyDescent="0.3">
      <c r="B42" s="69"/>
      <c r="C42" s="186"/>
      <c r="D42" s="186"/>
      <c r="E42" s="66"/>
    </row>
    <row r="43" spans="1:9" ht="18.75" x14ac:dyDescent="0.3">
      <c r="B43" s="69"/>
      <c r="C43" s="7"/>
      <c r="D43" s="7"/>
      <c r="E43" s="7"/>
    </row>
    <row r="68" spans="2:2" ht="15.75" x14ac:dyDescent="0.25">
      <c r="B68" s="58"/>
    </row>
  </sheetData>
  <mergeCells count="7">
    <mergeCell ref="C42:D42"/>
    <mergeCell ref="B41:D41"/>
    <mergeCell ref="A1:I2"/>
    <mergeCell ref="C37:D37"/>
    <mergeCell ref="C38:D38"/>
    <mergeCell ref="C39:D39"/>
    <mergeCell ref="C40:D40"/>
  </mergeCells>
  <pageMargins left="0.70866141732283472" right="0.11811023622047245" top="0.39370078740157483" bottom="0.74803149606299213" header="0.31496062992125984" footer="0.31496062992125984"/>
  <pageSetup scale="79" orientation="landscape" r:id="rId1"/>
  <headerFooter>
    <oddFooter>&amp;CBAR CHAMPIONS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D32"/>
  <sheetViews>
    <sheetView showGridLines="0" workbookViewId="0">
      <selection activeCell="B3" sqref="B3:D4"/>
    </sheetView>
  </sheetViews>
  <sheetFormatPr baseColWidth="10" defaultRowHeight="15" x14ac:dyDescent="0.25"/>
  <cols>
    <col min="3" max="3" width="30.5703125" bestFit="1" customWidth="1"/>
    <col min="4" max="4" width="17.85546875" bestFit="1" customWidth="1"/>
  </cols>
  <sheetData>
    <row r="2" spans="2:4" ht="15.75" thickBot="1" x14ac:dyDescent="0.3"/>
    <row r="3" spans="2:4" x14ac:dyDescent="0.25">
      <c r="B3" s="201" t="s">
        <v>138</v>
      </c>
      <c r="C3" s="202"/>
      <c r="D3" s="203"/>
    </row>
    <row r="4" spans="2:4" ht="15.75" thickBot="1" x14ac:dyDescent="0.3">
      <c r="B4" s="204"/>
      <c r="C4" s="205"/>
      <c r="D4" s="206"/>
    </row>
    <row r="5" spans="2:4" ht="16.5" thickBot="1" x14ac:dyDescent="0.3">
      <c r="B5" s="123">
        <v>126264</v>
      </c>
      <c r="C5" s="61" t="s">
        <v>118</v>
      </c>
      <c r="D5" s="122">
        <v>675</v>
      </c>
    </row>
    <row r="6" spans="2:4" ht="16.5" thickBot="1" x14ac:dyDescent="0.3">
      <c r="B6" s="123">
        <v>126264</v>
      </c>
      <c r="C6" s="61" t="s">
        <v>119</v>
      </c>
      <c r="D6" s="122">
        <v>795</v>
      </c>
    </row>
    <row r="7" spans="2:4" ht="16.5" thickBot="1" x14ac:dyDescent="0.3">
      <c r="B7" s="123">
        <v>141412</v>
      </c>
      <c r="C7" s="61" t="s">
        <v>120</v>
      </c>
      <c r="D7" s="122">
        <v>1549</v>
      </c>
    </row>
    <row r="8" spans="2:4" ht="16.5" thickBot="1" x14ac:dyDescent="0.3">
      <c r="B8" s="123">
        <v>24937</v>
      </c>
      <c r="C8" s="61" t="s">
        <v>121</v>
      </c>
      <c r="D8" s="122">
        <v>6350</v>
      </c>
    </row>
    <row r="9" spans="2:4" ht="16.5" thickBot="1" x14ac:dyDescent="0.3">
      <c r="B9" s="123">
        <v>26065</v>
      </c>
      <c r="C9" s="61" t="s">
        <v>122</v>
      </c>
      <c r="D9" s="122">
        <v>3000</v>
      </c>
    </row>
    <row r="10" spans="2:4" ht="16.5" thickBot="1" x14ac:dyDescent="0.3">
      <c r="B10" s="123">
        <v>26059</v>
      </c>
      <c r="C10" s="61" t="s">
        <v>122</v>
      </c>
      <c r="D10" s="122">
        <v>4000</v>
      </c>
    </row>
    <row r="11" spans="2:4" ht="16.5" thickBot="1" x14ac:dyDescent="0.3">
      <c r="B11" s="123" t="s">
        <v>139</v>
      </c>
      <c r="C11" s="61" t="s">
        <v>123</v>
      </c>
      <c r="D11" s="122">
        <v>3000</v>
      </c>
    </row>
    <row r="12" spans="2:4" ht="16.5" thickBot="1" x14ac:dyDescent="0.3">
      <c r="B12" s="123">
        <v>740758</v>
      </c>
      <c r="C12" s="61" t="s">
        <v>124</v>
      </c>
      <c r="D12" s="122">
        <v>450</v>
      </c>
    </row>
    <row r="13" spans="2:4" ht="16.5" thickBot="1" x14ac:dyDescent="0.3">
      <c r="B13" s="123" t="s">
        <v>139</v>
      </c>
      <c r="C13" s="61" t="s">
        <v>125</v>
      </c>
      <c r="D13" s="122">
        <v>40000</v>
      </c>
    </row>
    <row r="14" spans="2:4" ht="16.5" thickBot="1" x14ac:dyDescent="0.3">
      <c r="B14" s="123">
        <v>6402</v>
      </c>
      <c r="C14" s="61" t="s">
        <v>126</v>
      </c>
      <c r="D14" s="122">
        <v>8000</v>
      </c>
    </row>
    <row r="15" spans="2:4" ht="16.5" thickBot="1" x14ac:dyDescent="0.3">
      <c r="B15" s="123">
        <v>1264813</v>
      </c>
      <c r="C15" s="61" t="s">
        <v>127</v>
      </c>
      <c r="D15" s="122">
        <v>1200</v>
      </c>
    </row>
    <row r="16" spans="2:4" ht="16.5" thickBot="1" x14ac:dyDescent="0.3">
      <c r="B16" s="123">
        <v>1133497</v>
      </c>
      <c r="C16" s="61" t="s">
        <v>128</v>
      </c>
      <c r="D16" s="122">
        <v>895</v>
      </c>
    </row>
    <row r="17" spans="2:4" ht="16.5" thickBot="1" x14ac:dyDescent="0.3">
      <c r="B17" s="123">
        <v>1133497</v>
      </c>
      <c r="C17" s="61" t="s">
        <v>129</v>
      </c>
      <c r="D17" s="122">
        <v>2085</v>
      </c>
    </row>
    <row r="18" spans="2:4" ht="16.5" thickBot="1" x14ac:dyDescent="0.3">
      <c r="B18" s="123">
        <v>1134694</v>
      </c>
      <c r="C18" s="61" t="s">
        <v>130</v>
      </c>
      <c r="D18" s="122">
        <v>5280</v>
      </c>
    </row>
    <row r="19" spans="2:4" ht="16.5" thickBot="1" x14ac:dyDescent="0.3">
      <c r="B19" s="123">
        <v>11095</v>
      </c>
      <c r="C19" s="61" t="s">
        <v>131</v>
      </c>
      <c r="D19" s="122">
        <v>3000</v>
      </c>
    </row>
    <row r="20" spans="2:4" ht="16.5" thickBot="1" x14ac:dyDescent="0.3">
      <c r="B20" s="123">
        <v>1132237</v>
      </c>
      <c r="C20" s="61" t="s">
        <v>132</v>
      </c>
      <c r="D20" s="122">
        <v>5280</v>
      </c>
    </row>
    <row r="21" spans="2:4" ht="16.5" thickBot="1" x14ac:dyDescent="0.3">
      <c r="B21" s="123">
        <v>1132237</v>
      </c>
      <c r="C21" s="61" t="s">
        <v>133</v>
      </c>
      <c r="D21" s="122">
        <v>995</v>
      </c>
    </row>
    <row r="22" spans="2:4" ht="16.5" thickBot="1" x14ac:dyDescent="0.3">
      <c r="B22" s="123">
        <v>1132237</v>
      </c>
      <c r="C22" s="61" t="s">
        <v>134</v>
      </c>
      <c r="D22" s="122">
        <v>1200</v>
      </c>
    </row>
    <row r="23" spans="2:4" ht="16.5" thickBot="1" x14ac:dyDescent="0.3">
      <c r="B23" s="123">
        <v>11274</v>
      </c>
      <c r="C23" s="61" t="s">
        <v>131</v>
      </c>
      <c r="D23" s="122">
        <v>2000</v>
      </c>
    </row>
    <row r="24" spans="2:4" ht="16.5" thickBot="1" x14ac:dyDescent="0.3">
      <c r="B24" s="123">
        <v>24932</v>
      </c>
      <c r="C24" s="61" t="s">
        <v>135</v>
      </c>
      <c r="D24" s="122">
        <v>75000</v>
      </c>
    </row>
    <row r="25" spans="2:4" ht="16.5" thickBot="1" x14ac:dyDescent="0.3">
      <c r="B25" s="123">
        <v>1111054</v>
      </c>
      <c r="C25" s="61" t="s">
        <v>131</v>
      </c>
      <c r="D25" s="122">
        <v>2000</v>
      </c>
    </row>
    <row r="26" spans="2:4" ht="16.5" thickBot="1" x14ac:dyDescent="0.3">
      <c r="B26" s="123">
        <v>3665</v>
      </c>
      <c r="C26" s="61"/>
      <c r="D26" s="122">
        <v>3800</v>
      </c>
    </row>
    <row r="27" spans="2:4" ht="16.5" thickBot="1" x14ac:dyDescent="0.3">
      <c r="B27" s="123">
        <v>26704</v>
      </c>
      <c r="C27" s="61" t="s">
        <v>131</v>
      </c>
      <c r="D27" s="122">
        <v>2000</v>
      </c>
    </row>
    <row r="28" spans="2:4" ht="16.5" thickBot="1" x14ac:dyDescent="0.3">
      <c r="B28" s="123"/>
      <c r="C28" s="61" t="s">
        <v>144</v>
      </c>
      <c r="D28" s="122">
        <v>25000</v>
      </c>
    </row>
    <row r="29" spans="2:4" ht="16.5" thickBot="1" x14ac:dyDescent="0.3">
      <c r="B29" s="123">
        <v>166741</v>
      </c>
      <c r="C29" s="61" t="s">
        <v>136</v>
      </c>
      <c r="D29" s="122">
        <v>1675</v>
      </c>
    </row>
    <row r="30" spans="2:4" ht="16.5" thickBot="1" x14ac:dyDescent="0.3">
      <c r="B30" s="123">
        <v>24934</v>
      </c>
      <c r="C30" s="127" t="s">
        <v>141</v>
      </c>
      <c r="D30" s="122">
        <v>200000</v>
      </c>
    </row>
    <row r="31" spans="2:4" ht="16.5" thickBot="1" x14ac:dyDescent="0.3">
      <c r="B31" s="123">
        <v>24935</v>
      </c>
      <c r="C31" s="127" t="s">
        <v>142</v>
      </c>
      <c r="D31" s="122">
        <v>100000</v>
      </c>
    </row>
    <row r="32" spans="2:4" ht="21.75" thickBot="1" x14ac:dyDescent="0.4">
      <c r="B32" s="199" t="s">
        <v>137</v>
      </c>
      <c r="C32" s="200"/>
      <c r="D32" s="121">
        <f>SUM(D5:D31)</f>
        <v>499229</v>
      </c>
    </row>
  </sheetData>
  <mergeCells count="2">
    <mergeCell ref="B32:C32"/>
    <mergeCell ref="B3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F35"/>
  <sheetViews>
    <sheetView showGridLines="0" zoomScaleNormal="100" workbookViewId="0">
      <selection activeCell="C2" sqref="C2:D35"/>
    </sheetView>
  </sheetViews>
  <sheetFormatPr baseColWidth="10" defaultRowHeight="15" x14ac:dyDescent="0.25"/>
  <cols>
    <col min="3" max="3" width="27.42578125" bestFit="1" customWidth="1"/>
    <col min="4" max="4" width="19.42578125" bestFit="1" customWidth="1"/>
    <col min="6" max="6" width="13.140625" bestFit="1" customWidth="1"/>
  </cols>
  <sheetData>
    <row r="1" spans="2:4" ht="15.75" thickBot="1" x14ac:dyDescent="0.3"/>
    <row r="2" spans="2:4" ht="15" customHeight="1" x14ac:dyDescent="0.25">
      <c r="C2" s="207" t="s">
        <v>140</v>
      </c>
      <c r="D2" s="208"/>
    </row>
    <row r="3" spans="2:4" ht="15.75" customHeight="1" thickBot="1" x14ac:dyDescent="0.3">
      <c r="B3" s="124"/>
      <c r="C3" s="209"/>
      <c r="D3" s="210"/>
    </row>
    <row r="4" spans="2:4" ht="15.75" thickBot="1" x14ac:dyDescent="0.3">
      <c r="C4" s="126">
        <v>42917</v>
      </c>
      <c r="D4" s="122">
        <v>316000</v>
      </c>
    </row>
    <row r="5" spans="2:4" ht="15.75" thickBot="1" x14ac:dyDescent="0.3">
      <c r="C5" s="126">
        <v>42918</v>
      </c>
      <c r="D5" s="122">
        <v>254400</v>
      </c>
    </row>
    <row r="6" spans="2:4" ht="15.75" thickBot="1" x14ac:dyDescent="0.3">
      <c r="C6" s="126">
        <v>42919</v>
      </c>
      <c r="D6" s="122">
        <v>55600</v>
      </c>
    </row>
    <row r="7" spans="2:4" ht="15.75" thickBot="1" x14ac:dyDescent="0.3">
      <c r="C7" s="126">
        <v>42920</v>
      </c>
      <c r="D7" s="122">
        <v>95500</v>
      </c>
    </row>
    <row r="8" spans="2:4" ht="15.75" thickBot="1" x14ac:dyDescent="0.3">
      <c r="C8" s="126">
        <v>42921</v>
      </c>
      <c r="D8" s="122">
        <v>144700</v>
      </c>
    </row>
    <row r="9" spans="2:4" ht="15.75" thickBot="1" x14ac:dyDescent="0.3">
      <c r="C9" s="126">
        <v>42922</v>
      </c>
      <c r="D9" s="122">
        <v>130400</v>
      </c>
    </row>
    <row r="10" spans="2:4" ht="15.75" thickBot="1" x14ac:dyDescent="0.3">
      <c r="C10" s="126">
        <v>42923</v>
      </c>
      <c r="D10" s="122">
        <v>315600</v>
      </c>
    </row>
    <row r="11" spans="2:4" ht="15.75" thickBot="1" x14ac:dyDescent="0.3">
      <c r="C11" s="126">
        <v>42924</v>
      </c>
      <c r="D11" s="122">
        <v>598500</v>
      </c>
    </row>
    <row r="12" spans="2:4" ht="15.75" thickBot="1" x14ac:dyDescent="0.3">
      <c r="C12" s="126">
        <v>42925</v>
      </c>
      <c r="D12" s="122">
        <v>153400</v>
      </c>
    </row>
    <row r="13" spans="2:4" ht="15.75" thickBot="1" x14ac:dyDescent="0.3">
      <c r="C13" s="126">
        <v>42926</v>
      </c>
      <c r="D13" s="122">
        <v>157800</v>
      </c>
    </row>
    <row r="14" spans="2:4" ht="15.75" thickBot="1" x14ac:dyDescent="0.3">
      <c r="C14" s="126">
        <v>42927</v>
      </c>
      <c r="D14" s="122">
        <v>155400</v>
      </c>
    </row>
    <row r="15" spans="2:4" ht="15.75" thickBot="1" x14ac:dyDescent="0.3">
      <c r="C15" s="126">
        <v>42928</v>
      </c>
      <c r="D15" s="122">
        <v>75600</v>
      </c>
    </row>
    <row r="16" spans="2:4" ht="15.75" thickBot="1" x14ac:dyDescent="0.3">
      <c r="C16" s="126">
        <v>42929</v>
      </c>
      <c r="D16" s="122">
        <v>92800</v>
      </c>
    </row>
    <row r="17" spans="3:6" ht="15.75" thickBot="1" x14ac:dyDescent="0.3">
      <c r="C17" s="126">
        <v>42930</v>
      </c>
      <c r="D17" s="122">
        <v>319000</v>
      </c>
    </row>
    <row r="18" spans="3:6" ht="15.75" thickBot="1" x14ac:dyDescent="0.3">
      <c r="C18" s="126">
        <v>42931</v>
      </c>
      <c r="D18" s="122">
        <v>558800</v>
      </c>
      <c r="F18" s="132"/>
    </row>
    <row r="19" spans="3:6" ht="15.75" thickBot="1" x14ac:dyDescent="0.3">
      <c r="C19" s="126">
        <v>42932</v>
      </c>
      <c r="D19" s="122">
        <v>277800</v>
      </c>
    </row>
    <row r="20" spans="3:6" ht="15.75" thickBot="1" x14ac:dyDescent="0.3">
      <c r="C20" s="126">
        <v>42933</v>
      </c>
      <c r="D20" s="122">
        <v>82500</v>
      </c>
      <c r="F20" s="132"/>
    </row>
    <row r="21" spans="3:6" ht="15.75" thickBot="1" x14ac:dyDescent="0.3">
      <c r="C21" s="126">
        <v>42934</v>
      </c>
      <c r="D21" s="122">
        <f>108400+126800</f>
        <v>235200</v>
      </c>
    </row>
    <row r="22" spans="3:6" ht="15.75" thickBot="1" x14ac:dyDescent="0.3">
      <c r="C22" s="126">
        <v>42935</v>
      </c>
      <c r="D22" s="122">
        <v>114700</v>
      </c>
    </row>
    <row r="23" spans="3:6" ht="15.75" thickBot="1" x14ac:dyDescent="0.3">
      <c r="C23" s="126">
        <v>42936</v>
      </c>
      <c r="D23" s="122"/>
    </row>
    <row r="24" spans="3:6" ht="15.75" thickBot="1" x14ac:dyDescent="0.3">
      <c r="C24" s="126">
        <v>42937</v>
      </c>
      <c r="D24" s="122"/>
    </row>
    <row r="25" spans="3:6" ht="15.75" thickBot="1" x14ac:dyDescent="0.3">
      <c r="C25" s="126">
        <v>42938</v>
      </c>
      <c r="D25" s="122"/>
    </row>
    <row r="26" spans="3:6" ht="15.75" thickBot="1" x14ac:dyDescent="0.3">
      <c r="C26" s="126">
        <v>42939</v>
      </c>
      <c r="D26" s="122"/>
    </row>
    <row r="27" spans="3:6" ht="15.75" thickBot="1" x14ac:dyDescent="0.3">
      <c r="C27" s="126">
        <v>42940</v>
      </c>
      <c r="D27" s="122"/>
    </row>
    <row r="28" spans="3:6" ht="15.75" thickBot="1" x14ac:dyDescent="0.3">
      <c r="C28" s="126">
        <v>42941</v>
      </c>
      <c r="D28" s="122"/>
    </row>
    <row r="29" spans="3:6" ht="15.75" thickBot="1" x14ac:dyDescent="0.3">
      <c r="C29" s="126">
        <v>42942</v>
      </c>
      <c r="D29" s="122"/>
    </row>
    <row r="30" spans="3:6" ht="15.75" thickBot="1" x14ac:dyDescent="0.3">
      <c r="C30" s="126">
        <v>42943</v>
      </c>
      <c r="D30" s="122"/>
    </row>
    <row r="31" spans="3:6" ht="15.75" thickBot="1" x14ac:dyDescent="0.3">
      <c r="C31" s="126">
        <v>42944</v>
      </c>
      <c r="D31" s="122"/>
    </row>
    <row r="32" spans="3:6" ht="15.75" thickBot="1" x14ac:dyDescent="0.3">
      <c r="C32" s="126">
        <v>42945</v>
      </c>
      <c r="D32" s="122"/>
    </row>
    <row r="33" spans="3:4" ht="15.75" thickBot="1" x14ac:dyDescent="0.3">
      <c r="C33" s="126">
        <v>42946</v>
      </c>
      <c r="D33" s="122"/>
    </row>
    <row r="34" spans="3:4" ht="15.75" thickBot="1" x14ac:dyDescent="0.3">
      <c r="C34" s="126">
        <v>42947</v>
      </c>
      <c r="D34" s="61"/>
    </row>
    <row r="35" spans="3:4" ht="21.75" thickBot="1" x14ac:dyDescent="0.4">
      <c r="C35" s="125" t="s">
        <v>137</v>
      </c>
      <c r="D35" s="125">
        <f>SUM(D4:D34)</f>
        <v>4133700</v>
      </c>
    </row>
  </sheetData>
  <mergeCells count="1">
    <mergeCell ref="C2:D3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7"/>
  <sheetViews>
    <sheetView showGridLines="0" tabSelected="1" view="pageBreakPreview" topLeftCell="A6" zoomScale="80" zoomScaleNormal="100" zoomScaleSheetLayoutView="80" workbookViewId="0">
      <selection activeCell="D2" sqref="D2:D30"/>
    </sheetView>
  </sheetViews>
  <sheetFormatPr baseColWidth="10" defaultRowHeight="15" x14ac:dyDescent="0.25"/>
  <cols>
    <col min="1" max="1" width="4.7109375" style="134" customWidth="1"/>
    <col min="2" max="2" width="28.28515625" customWidth="1"/>
    <col min="3" max="3" width="8.140625" style="138" customWidth="1"/>
    <col min="4" max="4" width="10.140625" customWidth="1"/>
    <col min="5" max="5" width="6.85546875" customWidth="1"/>
    <col min="6" max="6" width="14.140625" customWidth="1"/>
    <col min="7" max="7" width="9.85546875" customWidth="1"/>
    <col min="8" max="8" width="10.140625" bestFit="1" customWidth="1"/>
    <col min="9" max="9" width="16.42578125" customWidth="1"/>
    <col min="10" max="10" width="15.7109375" customWidth="1"/>
  </cols>
  <sheetData>
    <row r="1" spans="1:10" ht="45.75" thickBot="1" x14ac:dyDescent="0.3">
      <c r="A1" s="135" t="s">
        <v>36</v>
      </c>
      <c r="B1" s="135" t="s">
        <v>37</v>
      </c>
      <c r="C1" s="137" t="s">
        <v>35</v>
      </c>
      <c r="D1" s="136" t="s">
        <v>145</v>
      </c>
      <c r="E1" s="135" t="s">
        <v>137</v>
      </c>
      <c r="F1" s="137" t="s">
        <v>147</v>
      </c>
      <c r="G1" s="136" t="s">
        <v>152</v>
      </c>
      <c r="H1" s="136" t="s">
        <v>153</v>
      </c>
      <c r="I1" s="136" t="s">
        <v>155</v>
      </c>
      <c r="J1" s="136" t="s">
        <v>156</v>
      </c>
    </row>
    <row r="2" spans="1:10" ht="15.75" thickBot="1" x14ac:dyDescent="0.3">
      <c r="A2" s="158">
        <v>1</v>
      </c>
      <c r="B2" s="61" t="s">
        <v>26</v>
      </c>
      <c r="C2" s="61">
        <v>9</v>
      </c>
      <c r="D2" s="153">
        <v>7</v>
      </c>
      <c r="E2" s="61">
        <f t="shared" ref="E2:E30" si="0">+C2-D2</f>
        <v>2</v>
      </c>
      <c r="F2" s="61" t="s">
        <v>149</v>
      </c>
      <c r="G2" s="122">
        <f>VLOOKUP(B:B,'CONTABILIDAD DE COSTOS'!C:E,3,FALSE)</f>
        <v>400</v>
      </c>
      <c r="H2" s="122">
        <f>VLOOKUP(B:B,'CONTABILIDAD DE COSTOS'!C:G,5,FALSE)</f>
        <v>1000</v>
      </c>
      <c r="I2" s="146">
        <f>E2*G2</f>
        <v>800</v>
      </c>
      <c r="J2" s="146">
        <f>E2*H2</f>
        <v>2000</v>
      </c>
    </row>
    <row r="3" spans="1:10" ht="15.75" thickBot="1" x14ac:dyDescent="0.3">
      <c r="A3" s="158">
        <v>2</v>
      </c>
      <c r="B3" s="61" t="s">
        <v>23</v>
      </c>
      <c r="C3" s="61">
        <v>12</v>
      </c>
      <c r="D3" s="153">
        <v>13</v>
      </c>
      <c r="E3" s="61">
        <f t="shared" si="0"/>
        <v>-1</v>
      </c>
      <c r="F3" s="61" t="s">
        <v>146</v>
      </c>
      <c r="G3" s="122">
        <f>VLOOKUP(B:B,'CONTABILIDAD DE COSTOS'!C:E,3,FALSE)</f>
        <v>950</v>
      </c>
      <c r="H3" s="122">
        <f>VLOOKUP(B:B,'CONTABILIDAD DE COSTOS'!C:G,5,FALSE)</f>
        <v>1000</v>
      </c>
      <c r="I3" s="146">
        <f t="shared" ref="I3:I30" si="1">E3*G3</f>
        <v>-950</v>
      </c>
      <c r="J3" s="146">
        <f t="shared" ref="J3:J30" si="2">E3*H3</f>
        <v>-1000</v>
      </c>
    </row>
    <row r="4" spans="1:10" ht="15.75" thickBot="1" x14ac:dyDescent="0.3">
      <c r="A4" s="158">
        <v>3</v>
      </c>
      <c r="B4" s="61" t="s">
        <v>18</v>
      </c>
      <c r="C4" s="61">
        <v>1</v>
      </c>
      <c r="D4" s="153">
        <v>8</v>
      </c>
      <c r="E4" s="61">
        <f t="shared" si="0"/>
        <v>-7</v>
      </c>
      <c r="F4" s="61" t="s">
        <v>146</v>
      </c>
      <c r="G4" s="122">
        <f>VLOOKUP(B:B,'CONTABILIDAD DE COSTOS'!C:E,3,FALSE)</f>
        <v>1030</v>
      </c>
      <c r="H4" s="122">
        <f>VLOOKUP(B:B,'CONTABILIDAD DE COSTOS'!C:G,5,FALSE)</f>
        <v>2000</v>
      </c>
      <c r="I4" s="146">
        <f t="shared" si="1"/>
        <v>-7210</v>
      </c>
      <c r="J4" s="146">
        <f t="shared" si="2"/>
        <v>-14000</v>
      </c>
    </row>
    <row r="5" spans="1:10" ht="15.75" thickBot="1" x14ac:dyDescent="0.3">
      <c r="A5" s="158">
        <v>4</v>
      </c>
      <c r="B5" s="61" t="s">
        <v>22</v>
      </c>
      <c r="C5" s="61">
        <v>17</v>
      </c>
      <c r="D5" s="153">
        <v>15</v>
      </c>
      <c r="E5" s="61">
        <f t="shared" si="0"/>
        <v>2</v>
      </c>
      <c r="F5" s="61" t="s">
        <v>149</v>
      </c>
      <c r="G5" s="122">
        <f>VLOOKUP(B:B,'CONTABILIDAD DE COSTOS'!C:E,3,FALSE)</f>
        <v>1030</v>
      </c>
      <c r="H5" s="122">
        <f>VLOOKUP(B:B,'CONTABILIDAD DE COSTOS'!C:G,5,FALSE)</f>
        <v>2000</v>
      </c>
      <c r="I5" s="146">
        <f t="shared" si="1"/>
        <v>2060</v>
      </c>
      <c r="J5" s="146">
        <f t="shared" si="2"/>
        <v>4000</v>
      </c>
    </row>
    <row r="6" spans="1:10" ht="15.75" thickBot="1" x14ac:dyDescent="0.3">
      <c r="A6" s="158">
        <v>5</v>
      </c>
      <c r="B6" s="61" t="s">
        <v>21</v>
      </c>
      <c r="C6" s="61">
        <v>9</v>
      </c>
      <c r="D6" s="153">
        <v>6</v>
      </c>
      <c r="E6" s="61">
        <f t="shared" si="0"/>
        <v>3</v>
      </c>
      <c r="F6" s="61" t="s">
        <v>149</v>
      </c>
      <c r="G6" s="122">
        <f>VLOOKUP(B:B,'CONTABILIDAD DE COSTOS'!C:E,3,FALSE)</f>
        <v>1030</v>
      </c>
      <c r="H6" s="122">
        <f>VLOOKUP(B:B,'CONTABILIDAD DE COSTOS'!C:G,5,FALSE)</f>
        <v>2000</v>
      </c>
      <c r="I6" s="146">
        <f t="shared" si="1"/>
        <v>3090</v>
      </c>
      <c r="J6" s="146">
        <f t="shared" si="2"/>
        <v>6000</v>
      </c>
    </row>
    <row r="7" spans="1:10" ht="15.75" thickBot="1" x14ac:dyDescent="0.3">
      <c r="A7" s="158">
        <v>6</v>
      </c>
      <c r="B7" s="61" t="s">
        <v>19</v>
      </c>
      <c r="C7" s="61">
        <v>16</v>
      </c>
      <c r="D7" s="153">
        <v>11</v>
      </c>
      <c r="E7" s="61">
        <f t="shared" si="0"/>
        <v>5</v>
      </c>
      <c r="F7" s="61" t="s">
        <v>149</v>
      </c>
      <c r="G7" s="122">
        <f>VLOOKUP(B:B,'CONTABILIDAD DE COSTOS'!C:E,3,FALSE)</f>
        <v>1030</v>
      </c>
      <c r="H7" s="122">
        <f>VLOOKUP(B:B,'CONTABILIDAD DE COSTOS'!C:G,5,FALSE)</f>
        <v>2000</v>
      </c>
      <c r="I7" s="146">
        <f t="shared" si="1"/>
        <v>5150</v>
      </c>
      <c r="J7" s="146">
        <f t="shared" si="2"/>
        <v>10000</v>
      </c>
    </row>
    <row r="8" spans="1:10" ht="15.75" thickBot="1" x14ac:dyDescent="0.3">
      <c r="A8" s="158">
        <v>7</v>
      </c>
      <c r="B8" s="61" t="s">
        <v>20</v>
      </c>
      <c r="C8" s="61">
        <v>22</v>
      </c>
      <c r="D8" s="153">
        <v>14</v>
      </c>
      <c r="E8" s="61">
        <f t="shared" si="0"/>
        <v>8</v>
      </c>
      <c r="F8" s="61" t="s">
        <v>149</v>
      </c>
      <c r="G8" s="122">
        <f>VLOOKUP(B:B,'CONTABILIDAD DE COSTOS'!C:E,3,FALSE)</f>
        <v>1030</v>
      </c>
      <c r="H8" s="122">
        <f>VLOOKUP(B:B,'CONTABILIDAD DE COSTOS'!C:G,5,FALSE)</f>
        <v>2000</v>
      </c>
      <c r="I8" s="146">
        <f t="shared" si="1"/>
        <v>8240</v>
      </c>
      <c r="J8" s="146">
        <f t="shared" si="2"/>
        <v>16000</v>
      </c>
    </row>
    <row r="9" spans="1:10" ht="15.75" thickBot="1" x14ac:dyDescent="0.3">
      <c r="A9" s="158">
        <v>8</v>
      </c>
      <c r="B9" s="61" t="s">
        <v>7</v>
      </c>
      <c r="C9" s="61">
        <v>4</v>
      </c>
      <c r="D9" s="153">
        <v>4</v>
      </c>
      <c r="E9" s="61">
        <f t="shared" si="0"/>
        <v>0</v>
      </c>
      <c r="F9" s="61" t="s">
        <v>150</v>
      </c>
      <c r="G9" s="122">
        <f>VLOOKUP(B:B,'CONTABILIDAD DE COSTOS'!C:E,3,FALSE)</f>
        <v>600</v>
      </c>
      <c r="H9" s="122">
        <f>VLOOKUP(B:B,'CONTABILIDAD DE COSTOS'!C:G,5,FALSE)</f>
        <v>1000</v>
      </c>
      <c r="I9" s="146">
        <f t="shared" si="1"/>
        <v>0</v>
      </c>
      <c r="J9" s="146">
        <f t="shared" si="2"/>
        <v>0</v>
      </c>
    </row>
    <row r="10" spans="1:10" ht="15.75" thickBot="1" x14ac:dyDescent="0.3">
      <c r="A10" s="158">
        <v>9</v>
      </c>
      <c r="B10" s="61" t="s">
        <v>3</v>
      </c>
      <c r="C10" s="61">
        <v>11</v>
      </c>
      <c r="D10" s="153">
        <v>11</v>
      </c>
      <c r="E10" s="61">
        <f t="shared" si="0"/>
        <v>0</v>
      </c>
      <c r="F10" s="61" t="s">
        <v>150</v>
      </c>
      <c r="G10" s="122">
        <f>VLOOKUP(B:B,'CONTABILIDAD DE COSTOS'!C:E,3,FALSE)</f>
        <v>845</v>
      </c>
      <c r="H10" s="122">
        <f>VLOOKUP(B:B,'CONTABILIDAD DE COSTOS'!C:G,5,FALSE)</f>
        <v>1500</v>
      </c>
      <c r="I10" s="146">
        <f t="shared" si="1"/>
        <v>0</v>
      </c>
      <c r="J10" s="146">
        <f t="shared" si="2"/>
        <v>0</v>
      </c>
    </row>
    <row r="11" spans="1:10" ht="15.75" thickBot="1" x14ac:dyDescent="0.3">
      <c r="A11" s="158">
        <v>10</v>
      </c>
      <c r="B11" s="61" t="s">
        <v>4</v>
      </c>
      <c r="C11" s="61">
        <v>37</v>
      </c>
      <c r="D11" s="153">
        <v>32</v>
      </c>
      <c r="E11" s="61">
        <f t="shared" si="0"/>
        <v>5</v>
      </c>
      <c r="F11" s="61" t="s">
        <v>149</v>
      </c>
      <c r="G11" s="122">
        <f>VLOOKUP(B:B,'CONTABILIDAD DE COSTOS'!C:E,3,FALSE)</f>
        <v>845</v>
      </c>
      <c r="H11" s="122">
        <f>VLOOKUP(B:B,'CONTABILIDAD DE COSTOS'!C:G,5,FALSE)</f>
        <v>1500</v>
      </c>
      <c r="I11" s="146">
        <f t="shared" si="1"/>
        <v>4225</v>
      </c>
      <c r="J11" s="146">
        <f t="shared" si="2"/>
        <v>7500</v>
      </c>
    </row>
    <row r="12" spans="1:10" ht="15.75" thickBot="1" x14ac:dyDescent="0.3">
      <c r="A12" s="158">
        <v>11</v>
      </c>
      <c r="B12" s="61" t="s">
        <v>5</v>
      </c>
      <c r="C12" s="61">
        <v>4</v>
      </c>
      <c r="D12" s="153">
        <v>3</v>
      </c>
      <c r="E12" s="61">
        <f t="shared" si="0"/>
        <v>1</v>
      </c>
      <c r="F12" s="61" t="s">
        <v>149</v>
      </c>
      <c r="G12" s="122">
        <f>VLOOKUP(B:B,'CONTABILIDAD DE COSTOS'!C:E,3,FALSE)</f>
        <v>845</v>
      </c>
      <c r="H12" s="122">
        <f>VLOOKUP(B:B,'CONTABILIDAD DE COSTOS'!C:G,5,FALSE)</f>
        <v>1500</v>
      </c>
      <c r="I12" s="146">
        <f t="shared" si="1"/>
        <v>845</v>
      </c>
      <c r="J12" s="146">
        <f t="shared" si="2"/>
        <v>1500</v>
      </c>
    </row>
    <row r="13" spans="1:10" ht="15.75" thickBot="1" x14ac:dyDescent="0.3">
      <c r="A13" s="158">
        <v>12</v>
      </c>
      <c r="B13" s="61" t="s">
        <v>8</v>
      </c>
      <c r="C13" s="61">
        <v>3</v>
      </c>
      <c r="D13" s="153">
        <v>18</v>
      </c>
      <c r="E13" s="61">
        <f t="shared" si="0"/>
        <v>-15</v>
      </c>
      <c r="F13" s="61" t="s">
        <v>151</v>
      </c>
      <c r="G13" s="122">
        <f>VLOOKUP(B:B,'CONTABILIDAD DE COSTOS'!C:E,3,FALSE)</f>
        <v>1025</v>
      </c>
      <c r="H13" s="122">
        <f>VLOOKUP(B:B,'CONTABILIDAD DE COSTOS'!C:G,5,FALSE)</f>
        <v>2000</v>
      </c>
      <c r="I13" s="146">
        <f t="shared" si="1"/>
        <v>-15375</v>
      </c>
      <c r="J13" s="146">
        <f t="shared" si="2"/>
        <v>-30000</v>
      </c>
    </row>
    <row r="14" spans="1:10" ht="15.75" thickBot="1" x14ac:dyDescent="0.3">
      <c r="A14" s="158">
        <v>13</v>
      </c>
      <c r="B14" s="61" t="s">
        <v>6</v>
      </c>
      <c r="C14" s="61">
        <v>58</v>
      </c>
      <c r="D14" s="153">
        <v>53</v>
      </c>
      <c r="E14" s="61">
        <f t="shared" si="0"/>
        <v>5</v>
      </c>
      <c r="F14" s="61" t="s">
        <v>162</v>
      </c>
      <c r="G14" s="122">
        <f>VLOOKUP(B:B,'CONTABILIDAD DE COSTOS'!C:E,3,FALSE)</f>
        <v>925</v>
      </c>
      <c r="H14" s="122">
        <f>VLOOKUP(B:B,'CONTABILIDAD DE COSTOS'!C:G,5,FALSE)</f>
        <v>1500</v>
      </c>
      <c r="I14" s="146">
        <f t="shared" si="1"/>
        <v>4625</v>
      </c>
      <c r="J14" s="146">
        <f t="shared" si="2"/>
        <v>7500</v>
      </c>
    </row>
    <row r="15" spans="1:10" ht="15.75" thickBot="1" x14ac:dyDescent="0.3">
      <c r="A15" s="158">
        <v>14</v>
      </c>
      <c r="B15" s="61" t="s">
        <v>16</v>
      </c>
      <c r="C15" s="61">
        <v>80</v>
      </c>
      <c r="D15" s="153">
        <v>31</v>
      </c>
      <c r="E15" s="61">
        <f t="shared" si="0"/>
        <v>49</v>
      </c>
      <c r="F15" s="61" t="s">
        <v>149</v>
      </c>
      <c r="G15" s="122">
        <f>VLOOKUP(B:B,'CONTABILIDAD DE COSTOS'!C:E,3,FALSE)</f>
        <v>600</v>
      </c>
      <c r="H15" s="122">
        <f>VLOOKUP(B:B,'CONTABILIDAD DE COSTOS'!C:G,5,FALSE)</f>
        <v>1000</v>
      </c>
      <c r="I15" s="146">
        <f t="shared" si="1"/>
        <v>29400</v>
      </c>
      <c r="J15" s="146">
        <f t="shared" si="2"/>
        <v>49000</v>
      </c>
    </row>
    <row r="16" spans="1:10" ht="15.75" thickBot="1" x14ac:dyDescent="0.3">
      <c r="A16" s="158">
        <v>15</v>
      </c>
      <c r="B16" s="61" t="s">
        <v>10</v>
      </c>
      <c r="C16" s="61">
        <v>23</v>
      </c>
      <c r="D16" s="153">
        <v>4</v>
      </c>
      <c r="E16" s="61">
        <f t="shared" si="0"/>
        <v>19</v>
      </c>
      <c r="F16" s="61" t="s">
        <v>149</v>
      </c>
      <c r="G16" s="122">
        <f>VLOOKUP(B:B,'CONTABILIDAD DE COSTOS'!C:E,3,FALSE)</f>
        <v>600</v>
      </c>
      <c r="H16" s="122">
        <f>VLOOKUP(B:B,'CONTABILIDAD DE COSTOS'!C:G,5,FALSE)</f>
        <v>1000</v>
      </c>
      <c r="I16" s="146">
        <f t="shared" si="1"/>
        <v>11400</v>
      </c>
      <c r="J16" s="146">
        <f t="shared" si="2"/>
        <v>19000</v>
      </c>
    </row>
    <row r="17" spans="1:10" ht="15.75" thickBot="1" x14ac:dyDescent="0.3">
      <c r="A17" s="158">
        <v>16</v>
      </c>
      <c r="B17" s="61" t="s">
        <v>32</v>
      </c>
      <c r="C17" s="61">
        <v>80</v>
      </c>
      <c r="D17" s="153">
        <v>39</v>
      </c>
      <c r="E17" s="61">
        <f t="shared" si="0"/>
        <v>41</v>
      </c>
      <c r="F17" s="61" t="s">
        <v>149</v>
      </c>
      <c r="G17" s="122">
        <f>VLOOKUP(B:B,'CONTABILIDAD DE COSTOS'!C:E,3,FALSE)</f>
        <v>600</v>
      </c>
      <c r="H17" s="122">
        <f>VLOOKUP(B:B,'CONTABILIDAD DE COSTOS'!C:G,5,FALSE)</f>
        <v>1000</v>
      </c>
      <c r="I17" s="146">
        <f t="shared" si="1"/>
        <v>24600</v>
      </c>
      <c r="J17" s="146">
        <f t="shared" si="2"/>
        <v>41000</v>
      </c>
    </row>
    <row r="18" spans="1:10" ht="15.75" thickBot="1" x14ac:dyDescent="0.3">
      <c r="A18" s="158">
        <v>17</v>
      </c>
      <c r="B18" s="61" t="s">
        <v>33</v>
      </c>
      <c r="C18" s="61">
        <v>30</v>
      </c>
      <c r="D18" s="153">
        <v>0</v>
      </c>
      <c r="E18" s="61">
        <f t="shared" si="0"/>
        <v>30</v>
      </c>
      <c r="F18" s="61" t="s">
        <v>149</v>
      </c>
      <c r="G18" s="122">
        <f>VLOOKUP(B:B,'CONTABILIDAD DE COSTOS'!C:E,3,FALSE)</f>
        <v>1015</v>
      </c>
      <c r="H18" s="122">
        <f>VLOOKUP(B:B,'CONTABILIDAD DE COSTOS'!C:G,5,FALSE)</f>
        <v>1600</v>
      </c>
      <c r="I18" s="146">
        <f t="shared" si="1"/>
        <v>30450</v>
      </c>
      <c r="J18" s="146">
        <f t="shared" si="2"/>
        <v>48000</v>
      </c>
    </row>
    <row r="19" spans="1:10" ht="15.75" thickBot="1" x14ac:dyDescent="0.3">
      <c r="A19" s="158">
        <v>18</v>
      </c>
      <c r="B19" s="61" t="s">
        <v>2</v>
      </c>
      <c r="C19" s="61">
        <v>47</v>
      </c>
      <c r="D19" s="153">
        <v>0</v>
      </c>
      <c r="E19" s="61">
        <f t="shared" si="0"/>
        <v>47</v>
      </c>
      <c r="F19" s="61" t="s">
        <v>149</v>
      </c>
      <c r="G19" s="122">
        <f>VLOOKUP(B:B,'CONTABILIDAD DE COSTOS'!C:E,3,FALSE)</f>
        <v>1015</v>
      </c>
      <c r="H19" s="122">
        <f>VLOOKUP(B:B,'CONTABILIDAD DE COSTOS'!C:G,5,FALSE)</f>
        <v>1600</v>
      </c>
      <c r="I19" s="146">
        <f t="shared" si="1"/>
        <v>47705</v>
      </c>
      <c r="J19" s="146">
        <f t="shared" si="2"/>
        <v>75200</v>
      </c>
    </row>
    <row r="20" spans="1:10" ht="15.75" thickBot="1" x14ac:dyDescent="0.3">
      <c r="A20" s="158">
        <v>19</v>
      </c>
      <c r="B20" s="61" t="s">
        <v>17</v>
      </c>
      <c r="C20" s="61">
        <v>176</v>
      </c>
      <c r="D20" s="153">
        <v>32</v>
      </c>
      <c r="E20" s="61">
        <f t="shared" si="0"/>
        <v>144</v>
      </c>
      <c r="F20" s="61" t="s">
        <v>149</v>
      </c>
      <c r="G20" s="122">
        <f>VLOOKUP(B:B,'CONTABILIDAD DE COSTOS'!C:E,3,FALSE)</f>
        <v>600</v>
      </c>
      <c r="H20" s="122">
        <f>VLOOKUP(B:B,'CONTABILIDAD DE COSTOS'!C:G,5,FALSE)</f>
        <v>1000</v>
      </c>
      <c r="I20" s="146">
        <f t="shared" si="1"/>
        <v>86400</v>
      </c>
      <c r="J20" s="146">
        <f t="shared" si="2"/>
        <v>144000</v>
      </c>
    </row>
    <row r="21" spans="1:10" ht="15.75" thickBot="1" x14ac:dyDescent="0.3">
      <c r="A21" s="158">
        <v>20</v>
      </c>
      <c r="B21" s="61" t="s">
        <v>1</v>
      </c>
      <c r="C21" s="61">
        <v>-2</v>
      </c>
      <c r="D21" s="153">
        <v>0</v>
      </c>
      <c r="E21" s="61">
        <f t="shared" si="0"/>
        <v>-2</v>
      </c>
      <c r="F21" s="61" t="s">
        <v>151</v>
      </c>
      <c r="G21" s="122">
        <f>VLOOKUP(B:B,'CONTABILIDAD DE COSTOS'!C:E,3,FALSE)</f>
        <v>1015</v>
      </c>
      <c r="H21" s="122">
        <f>VLOOKUP(B:B,'CONTABILIDAD DE COSTOS'!C:G,5,FALSE)</f>
        <v>1600</v>
      </c>
      <c r="I21" s="146">
        <f t="shared" si="1"/>
        <v>-2030</v>
      </c>
      <c r="J21" s="146">
        <f t="shared" si="2"/>
        <v>-3200</v>
      </c>
    </row>
    <row r="22" spans="1:10" ht="15.75" thickBot="1" x14ac:dyDescent="0.3">
      <c r="A22" s="158">
        <v>21</v>
      </c>
      <c r="B22" s="61" t="s">
        <v>9</v>
      </c>
      <c r="C22" s="61">
        <v>56</v>
      </c>
      <c r="D22" s="153">
        <v>24</v>
      </c>
      <c r="E22" s="61">
        <f t="shared" si="0"/>
        <v>32</v>
      </c>
      <c r="F22" s="61" t="s">
        <v>149</v>
      </c>
      <c r="G22" s="122">
        <f>VLOOKUP(B:B,'CONTABILIDAD DE COSTOS'!C:E,3,FALSE)</f>
        <v>600</v>
      </c>
      <c r="H22" s="122">
        <f>VLOOKUP(B:B,'CONTABILIDAD DE COSTOS'!C:G,5,FALSE)</f>
        <v>1000</v>
      </c>
      <c r="I22" s="146">
        <f t="shared" si="1"/>
        <v>19200</v>
      </c>
      <c r="J22" s="146">
        <f t="shared" si="2"/>
        <v>32000</v>
      </c>
    </row>
    <row r="23" spans="1:10" ht="15.75" thickBot="1" x14ac:dyDescent="0.3">
      <c r="A23" s="158">
        <v>22</v>
      </c>
      <c r="B23" s="61" t="s">
        <v>13</v>
      </c>
      <c r="C23" s="61">
        <v>0</v>
      </c>
      <c r="D23" s="153">
        <v>0</v>
      </c>
      <c r="E23" s="61">
        <f t="shared" si="0"/>
        <v>0</v>
      </c>
      <c r="F23" s="61" t="s">
        <v>150</v>
      </c>
      <c r="G23" s="122">
        <f>VLOOKUP(B:B,'CONTABILIDAD DE COSTOS'!C:E,3,FALSE)</f>
        <v>327</v>
      </c>
      <c r="H23" s="122">
        <f>VLOOKUP(B:B,'CONTABILIDAD DE COSTOS'!C:G,5,FALSE)</f>
        <v>1000</v>
      </c>
      <c r="I23" s="146">
        <f t="shared" si="1"/>
        <v>0</v>
      </c>
      <c r="J23" s="146">
        <f t="shared" si="2"/>
        <v>0</v>
      </c>
    </row>
    <row r="24" spans="1:10" ht="15.75" thickBot="1" x14ac:dyDescent="0.3">
      <c r="A24" s="158">
        <v>23</v>
      </c>
      <c r="B24" s="61" t="s">
        <v>12</v>
      </c>
      <c r="C24" s="61">
        <v>27</v>
      </c>
      <c r="D24" s="153">
        <v>13</v>
      </c>
      <c r="E24" s="61">
        <f t="shared" si="0"/>
        <v>14</v>
      </c>
      <c r="F24" s="61" t="s">
        <v>149</v>
      </c>
      <c r="G24" s="122">
        <f>VLOOKUP(B:B,'CONTABILIDAD DE COSTOS'!C:E,3,FALSE)</f>
        <v>327</v>
      </c>
      <c r="H24" s="122">
        <f>VLOOKUP(B:B,'CONTABILIDAD DE COSTOS'!C:G,5,FALSE)</f>
        <v>1000</v>
      </c>
      <c r="I24" s="146">
        <f t="shared" si="1"/>
        <v>4578</v>
      </c>
      <c r="J24" s="146">
        <f t="shared" si="2"/>
        <v>14000</v>
      </c>
    </row>
    <row r="25" spans="1:10" ht="15.75" thickBot="1" x14ac:dyDescent="0.3">
      <c r="A25" s="158">
        <v>24</v>
      </c>
      <c r="B25" s="61" t="s">
        <v>25</v>
      </c>
      <c r="C25" s="61">
        <v>8</v>
      </c>
      <c r="D25" s="153">
        <v>0</v>
      </c>
      <c r="E25" s="61">
        <f t="shared" si="0"/>
        <v>8</v>
      </c>
      <c r="F25" s="61" t="s">
        <v>149</v>
      </c>
      <c r="G25" s="122">
        <f>VLOOKUP(B:B,'CONTABILIDAD DE COSTOS'!C:E,3,FALSE)</f>
        <v>327</v>
      </c>
      <c r="H25" s="122">
        <f>VLOOKUP(B:B,'CONTABILIDAD DE COSTOS'!C:G,5,FALSE)</f>
        <v>1000</v>
      </c>
      <c r="I25" s="146">
        <f t="shared" si="1"/>
        <v>2616</v>
      </c>
      <c r="J25" s="146">
        <f t="shared" si="2"/>
        <v>8000</v>
      </c>
    </row>
    <row r="26" spans="1:10" ht="15.75" thickBot="1" x14ac:dyDescent="0.3">
      <c r="A26" s="158">
        <v>25</v>
      </c>
      <c r="B26" s="61" t="s">
        <v>0</v>
      </c>
      <c r="C26" s="61">
        <v>2</v>
      </c>
      <c r="D26" s="153">
        <v>2</v>
      </c>
      <c r="E26" s="61">
        <f t="shared" si="0"/>
        <v>0</v>
      </c>
      <c r="F26" s="61" t="s">
        <v>150</v>
      </c>
      <c r="G26" s="122">
        <f>VLOOKUP(B:B,'CONTABILIDAD DE COSTOS'!C:E,3,FALSE)</f>
        <v>1030</v>
      </c>
      <c r="H26" s="122">
        <f>VLOOKUP(B:B,'CONTABILIDAD DE COSTOS'!C:G,5,FALSE)</f>
        <v>2000</v>
      </c>
      <c r="I26" s="146">
        <f t="shared" si="1"/>
        <v>0</v>
      </c>
      <c r="J26" s="146">
        <f t="shared" si="2"/>
        <v>0</v>
      </c>
    </row>
    <row r="27" spans="1:10" ht="15.75" thickBot="1" x14ac:dyDescent="0.3">
      <c r="A27" s="158">
        <v>26</v>
      </c>
      <c r="B27" s="61" t="s">
        <v>11</v>
      </c>
      <c r="C27" s="61">
        <v>12</v>
      </c>
      <c r="D27" s="153">
        <v>9</v>
      </c>
      <c r="E27" s="61">
        <f t="shared" si="0"/>
        <v>3</v>
      </c>
      <c r="F27" s="61" t="s">
        <v>149</v>
      </c>
      <c r="G27" s="122">
        <f>VLOOKUP(B:B,'CONTABILIDAD DE COSTOS'!C:E,3,FALSE)</f>
        <v>327</v>
      </c>
      <c r="H27" s="122">
        <f>VLOOKUP(B:B,'CONTABILIDAD DE COSTOS'!C:G,5,FALSE)</f>
        <v>1000</v>
      </c>
      <c r="I27" s="146">
        <f t="shared" si="1"/>
        <v>981</v>
      </c>
      <c r="J27" s="146">
        <f t="shared" si="2"/>
        <v>3000</v>
      </c>
    </row>
    <row r="28" spans="1:10" ht="15.75" thickBot="1" x14ac:dyDescent="0.3">
      <c r="A28" s="158">
        <v>27</v>
      </c>
      <c r="B28" s="61" t="s">
        <v>15</v>
      </c>
      <c r="C28" s="61">
        <v>0</v>
      </c>
      <c r="D28" s="153">
        <v>0</v>
      </c>
      <c r="E28" s="61">
        <f t="shared" si="0"/>
        <v>0</v>
      </c>
      <c r="F28" s="61" t="s">
        <v>150</v>
      </c>
      <c r="G28" s="122">
        <f>VLOOKUP(B:B,'CONTABILIDAD DE COSTOS'!C:E,3,FALSE)</f>
        <v>0</v>
      </c>
      <c r="H28" s="122">
        <f>VLOOKUP(B:B,'CONTABILIDAD DE COSTOS'!C:G,5,FALSE)</f>
        <v>0</v>
      </c>
      <c r="I28" s="146">
        <f t="shared" si="1"/>
        <v>0</v>
      </c>
      <c r="J28" s="146">
        <f t="shared" si="2"/>
        <v>0</v>
      </c>
    </row>
    <row r="29" spans="1:10" ht="15.75" thickBot="1" x14ac:dyDescent="0.3">
      <c r="A29" s="158">
        <v>28</v>
      </c>
      <c r="B29" s="61" t="s">
        <v>14</v>
      </c>
      <c r="C29" s="61">
        <v>15</v>
      </c>
      <c r="D29" s="153">
        <v>12</v>
      </c>
      <c r="E29" s="61">
        <f t="shared" si="0"/>
        <v>3</v>
      </c>
      <c r="F29" s="61" t="s">
        <v>149</v>
      </c>
      <c r="G29" s="122">
        <v>400</v>
      </c>
      <c r="H29" s="122">
        <v>1000</v>
      </c>
      <c r="I29" s="146">
        <f t="shared" si="1"/>
        <v>1200</v>
      </c>
      <c r="J29" s="146">
        <f t="shared" si="2"/>
        <v>3000</v>
      </c>
    </row>
    <row r="30" spans="1:10" ht="15.75" thickBot="1" x14ac:dyDescent="0.3">
      <c r="A30" s="158">
        <v>29</v>
      </c>
      <c r="B30" s="61" t="s">
        <v>34</v>
      </c>
      <c r="C30" s="61">
        <v>21</v>
      </c>
      <c r="D30" s="153">
        <v>12</v>
      </c>
      <c r="E30" s="61">
        <f t="shared" si="0"/>
        <v>9</v>
      </c>
      <c r="F30" s="61" t="s">
        <v>149</v>
      </c>
      <c r="G30" s="122">
        <v>400</v>
      </c>
      <c r="H30" s="122">
        <v>1000</v>
      </c>
      <c r="I30" s="146">
        <f t="shared" si="1"/>
        <v>3600</v>
      </c>
      <c r="J30" s="146">
        <f t="shared" si="2"/>
        <v>9000</v>
      </c>
    </row>
    <row r="31" spans="1:10" ht="15.75" x14ac:dyDescent="0.25">
      <c r="A31" s="133"/>
      <c r="B31" s="7"/>
      <c r="C31" s="139"/>
      <c r="D31" s="7"/>
      <c r="E31" s="7"/>
      <c r="F31" s="7"/>
      <c r="G31" s="132"/>
      <c r="I31" s="157">
        <f>SUM(I2:I30)</f>
        <v>265600</v>
      </c>
      <c r="J31" s="157">
        <f>SUM(J2:J30)</f>
        <v>451500</v>
      </c>
    </row>
    <row r="32" spans="1:10" x14ac:dyDescent="0.25">
      <c r="A32" s="133"/>
      <c r="B32" s="7"/>
      <c r="C32" s="139"/>
      <c r="D32" s="7"/>
      <c r="E32" s="7"/>
    </row>
    <row r="33" spans="1:5" x14ac:dyDescent="0.25">
      <c r="A33" s="133"/>
      <c r="B33" s="7"/>
      <c r="C33" s="139"/>
      <c r="D33" s="7"/>
      <c r="E33" s="7"/>
    </row>
    <row r="34" spans="1:5" x14ac:dyDescent="0.25">
      <c r="A34" s="133"/>
      <c r="B34" s="7"/>
      <c r="C34" s="139"/>
      <c r="D34" s="7"/>
      <c r="E34" s="7"/>
    </row>
    <row r="35" spans="1:5" x14ac:dyDescent="0.25">
      <c r="A35" s="133"/>
      <c r="B35" s="7"/>
      <c r="C35" s="139"/>
      <c r="D35" s="7"/>
      <c r="E35" s="7"/>
    </row>
    <row r="36" spans="1:5" x14ac:dyDescent="0.25">
      <c r="A36" s="133"/>
      <c r="B36" s="7"/>
      <c r="C36" s="139"/>
      <c r="D36" s="7"/>
      <c r="E36" s="7"/>
    </row>
    <row r="37" spans="1:5" x14ac:dyDescent="0.25">
      <c r="A37" s="133"/>
      <c r="B37" s="7"/>
      <c r="C37" s="139"/>
      <c r="D37" s="7"/>
      <c r="E37" s="7"/>
    </row>
  </sheetData>
  <pageMargins left="0.9055118110236221" right="0.51181102362204722" top="0.78740157480314965" bottom="0.74803149606299213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D10"/>
  <sheetViews>
    <sheetView showGridLines="0" workbookViewId="0">
      <selection activeCell="D5" sqref="D5"/>
    </sheetView>
  </sheetViews>
  <sheetFormatPr baseColWidth="10" defaultRowHeight="15" x14ac:dyDescent="0.25"/>
  <cols>
    <col min="1" max="1" width="13.85546875" bestFit="1" customWidth="1"/>
    <col min="2" max="2" width="16.5703125" bestFit="1" customWidth="1"/>
    <col min="3" max="4" width="15.7109375" bestFit="1" customWidth="1"/>
  </cols>
  <sheetData>
    <row r="2" spans="1:4" ht="15.75" thickBot="1" x14ac:dyDescent="0.3"/>
    <row r="3" spans="1:4" ht="15.75" thickBot="1" x14ac:dyDescent="0.3">
      <c r="A3" s="147"/>
      <c r="B3" s="151" t="s">
        <v>159</v>
      </c>
      <c r="C3" s="151" t="s">
        <v>160</v>
      </c>
      <c r="D3" s="151" t="s">
        <v>137</v>
      </c>
    </row>
    <row r="4" spans="1:4" ht="19.5" thickBot="1" x14ac:dyDescent="0.35">
      <c r="A4" s="152" t="s">
        <v>161</v>
      </c>
      <c r="B4" s="154">
        <v>25565</v>
      </c>
      <c r="C4" s="155">
        <v>291165</v>
      </c>
      <c r="D4" s="156">
        <f>C4-B4</f>
        <v>265600</v>
      </c>
    </row>
    <row r="5" spans="1:4" ht="19.5" thickBot="1" x14ac:dyDescent="0.35">
      <c r="A5" s="152" t="s">
        <v>153</v>
      </c>
      <c r="B5" s="154">
        <v>48200</v>
      </c>
      <c r="C5" s="155">
        <v>499700</v>
      </c>
      <c r="D5" s="156">
        <f>C5-B5</f>
        <v>451500</v>
      </c>
    </row>
    <row r="8" spans="1:4" ht="15.75" thickBot="1" x14ac:dyDescent="0.3"/>
    <row r="9" spans="1:4" ht="16.5" thickBot="1" x14ac:dyDescent="0.3">
      <c r="B9" s="148" t="s">
        <v>157</v>
      </c>
      <c r="C9" s="149">
        <f>+D4</f>
        <v>265600</v>
      </c>
    </row>
    <row r="10" spans="1:4" ht="16.5" thickBot="1" x14ac:dyDescent="0.3">
      <c r="B10" s="148" t="s">
        <v>158</v>
      </c>
      <c r="C10" s="150">
        <f>+D5</f>
        <v>451500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INVENTARIO INICIAL</vt:lpstr>
      <vt:lpstr>FACTURACION</vt:lpstr>
      <vt:lpstr>CONTABILIDAD DE COSTOS</vt:lpstr>
      <vt:lpstr>CIERRE DE CAJA</vt:lpstr>
      <vt:lpstr>GASTOS VARIOS</vt:lpstr>
      <vt:lpstr>VENTAS</vt:lpstr>
      <vt:lpstr>TOMA FISICA</vt:lpstr>
      <vt:lpstr>FALTANTE</vt:lpstr>
      <vt:lpstr>'CIERRE DE CAJA'!Área_de_impresión</vt:lpstr>
      <vt:lpstr>'TOMA FISICA'!Área_de_impresión</vt:lpstr>
    </vt:vector>
  </TitlesOfParts>
  <Company>asdf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Usuario de Windows</cp:lastModifiedBy>
  <cp:lastPrinted>2017-07-21T15:32:04Z</cp:lastPrinted>
  <dcterms:created xsi:type="dcterms:W3CDTF">2017-07-13T18:37:36Z</dcterms:created>
  <dcterms:modified xsi:type="dcterms:W3CDTF">2017-07-21T15:33:37Z</dcterms:modified>
</cp:coreProperties>
</file>